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e  contabilidad gubernamental\"/>
    </mc:Choice>
  </mc:AlternateContent>
  <bookViews>
    <workbookView xWindow="0" yWindow="0" windowWidth="14370" windowHeight="7455" tabRatio="917" activeTab="3"/>
  </bookViews>
  <sheets>
    <sheet name="ESF - Situación Financiera" sheetId="1" r:id="rId1"/>
    <sheet name=" ERF-Rendimiento Financiero" sheetId="6" r:id="rId2"/>
    <sheet name="Estado Comparativo" sheetId="27" r:id="rId3"/>
    <sheet name="EFE-Flujo de Efectivo" sheetId="7" r:id="rId4"/>
    <sheet name="ECANP-Cambio Patrimonio" sheetId="8" r:id="rId5"/>
    <sheet name="nota 8 " sheetId="29" r:id="rId6"/>
    <sheet name="nota 7-11" sheetId="30" r:id="rId7"/>
    <sheet name="nota 12-20" sheetId="31" r:id="rId8"/>
    <sheet name="Hoja1" sheetId="28" r:id="rId9"/>
  </sheets>
  <definedNames>
    <definedName name="_xlnm._FilterDatabase" localSheetId="1" hidden="1">' ERF-Rendimiento Financiero'!$A$6:$G$26</definedName>
    <definedName name="_xlnm._FilterDatabase" localSheetId="4" hidden="1">'ECANP-Cambio Patrimonio'!$C$7:$J$24</definedName>
    <definedName name="_xlnm._FilterDatabase" localSheetId="3" hidden="1">'EFE-Flujo de Efectivo'!$A$6:$E$36</definedName>
    <definedName name="_xlnm._FilterDatabase" localSheetId="0" hidden="1">'ESF - Situación Financiera'!$B$6:$E$6</definedName>
    <definedName name="_xlnm.Print_Area" localSheetId="1">' ERF-Rendimiento Financiero'!$A$1:$D$26</definedName>
    <definedName name="_xlnm.Print_Area" localSheetId="4">'ECANP-Cambio Patrimonio'!$B$2:$H$24</definedName>
    <definedName name="_xlnm.Print_Area" localSheetId="3">'EFE-Flujo de Efectivo'!$A$1:$D$35</definedName>
    <definedName name="_xlnm.Print_Area" localSheetId="0">'ESF - Situación Financiera'!$B$1:$E$37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13" i="1"/>
  <c r="C20" i="6"/>
  <c r="C23" i="6" s="1"/>
  <c r="C14" i="6"/>
  <c r="C11" i="6"/>
  <c r="B127" i="31" l="1"/>
  <c r="J20" i="29"/>
  <c r="D20" i="6" l="1"/>
  <c r="E22" i="1"/>
  <c r="E25" i="1" s="1"/>
  <c r="E31" i="1"/>
  <c r="C18" i="30"/>
  <c r="C25" i="7"/>
  <c r="C27" i="7" s="1"/>
  <c r="G19" i="29" l="1"/>
  <c r="F21" i="29"/>
  <c r="D16" i="29"/>
  <c r="C19" i="6"/>
  <c r="C18" i="6"/>
  <c r="C16" i="6"/>
  <c r="C15" i="6"/>
  <c r="H8" i="8"/>
  <c r="I16" i="29" l="1"/>
  <c r="J9" i="29"/>
  <c r="J16" i="29" s="1"/>
  <c r="J14" i="29"/>
  <c r="H19" i="29"/>
  <c r="B82" i="31" l="1"/>
  <c r="B10" i="31"/>
  <c r="B14" i="31" s="1"/>
  <c r="B135" i="31"/>
  <c r="B61" i="31"/>
  <c r="B54" i="31"/>
  <c r="B35" i="31"/>
  <c r="B23" i="31"/>
  <c r="C14" i="31"/>
  <c r="C29" i="30"/>
  <c r="C30" i="30" s="1"/>
  <c r="D22" i="7"/>
  <c r="D18" i="7"/>
  <c r="D27" i="7"/>
  <c r="D25" i="1"/>
  <c r="G21" i="29"/>
  <c r="J18" i="29"/>
  <c r="H21" i="29"/>
  <c r="I23" i="29"/>
  <c r="H16" i="29"/>
  <c r="G16" i="29"/>
  <c r="G23" i="29" s="1"/>
  <c r="D22" i="1"/>
  <c r="G13" i="8"/>
  <c r="D13" i="8"/>
  <c r="D20" i="8"/>
  <c r="D19" i="29"/>
  <c r="D21" i="29" s="1"/>
  <c r="C17" i="7"/>
  <c r="C16" i="7"/>
  <c r="C15" i="7"/>
  <c r="C8" i="7"/>
  <c r="C9" i="7"/>
  <c r="C10" i="7"/>
  <c r="B12" i="28"/>
  <c r="B13" i="28" s="1"/>
  <c r="B14" i="28" s="1"/>
  <c r="B15" i="28" s="1"/>
  <c r="C16" i="28"/>
  <c r="H23" i="29" l="1"/>
  <c r="D23" i="29"/>
  <c r="J23" i="29" s="1"/>
  <c r="J19" i="29"/>
  <c r="C17" i="6" s="1"/>
  <c r="D29" i="7"/>
  <c r="C18" i="7"/>
  <c r="C29" i="7" s="1"/>
  <c r="C31" i="7" s="1"/>
  <c r="D9" i="1" s="1"/>
  <c r="D28" i="1"/>
  <c r="C48" i="30" s="1"/>
  <c r="F20" i="27"/>
  <c r="F9" i="27"/>
  <c r="F10" i="27"/>
  <c r="F11" i="27"/>
  <c r="F13" i="27"/>
  <c r="F14" i="27"/>
  <c r="F15" i="27"/>
  <c r="F16" i="27"/>
  <c r="F17" i="27"/>
  <c r="F18" i="27"/>
  <c r="F19" i="27"/>
  <c r="F8" i="27"/>
  <c r="D12" i="27"/>
  <c r="E13" i="27"/>
  <c r="E14" i="27"/>
  <c r="E15" i="27"/>
  <c r="E16" i="27"/>
  <c r="E17" i="27"/>
  <c r="E18" i="27"/>
  <c r="E19" i="27"/>
  <c r="E20" i="27"/>
  <c r="E10" i="27"/>
  <c r="E11" i="27"/>
  <c r="E8" i="27"/>
  <c r="E9" i="27"/>
  <c r="C12" i="27"/>
  <c r="C7" i="27"/>
  <c r="H24" i="1"/>
  <c r="J21" i="29" l="1"/>
  <c r="B95" i="31"/>
  <c r="H13" i="1"/>
  <c r="C21" i="27"/>
  <c r="F7" i="27"/>
  <c r="D14" i="1"/>
  <c r="E12" i="27"/>
  <c r="F12" i="27"/>
  <c r="A3" i="7"/>
  <c r="A34" i="7" l="1"/>
  <c r="C23" i="8"/>
  <c r="A25" i="6"/>
  <c r="G21" i="6"/>
  <c r="A1" i="7" l="1"/>
  <c r="B2" i="8"/>
  <c r="A1" i="6"/>
  <c r="G10" i="6" l="1"/>
  <c r="H20" i="1"/>
  <c r="H28" i="1"/>
  <c r="G8" i="6"/>
  <c r="G14" i="6"/>
  <c r="H9" i="1"/>
  <c r="G9" i="6"/>
  <c r="G17" i="6"/>
  <c r="G19" i="6"/>
  <c r="G16" i="6"/>
  <c r="G18" i="6"/>
  <c r="G15" i="6"/>
  <c r="E14" i="1"/>
  <c r="H18" i="8"/>
  <c r="H17" i="8"/>
  <c r="H16" i="8"/>
  <c r="H15" i="8"/>
  <c r="F13" i="8"/>
  <c r="F20" i="8" s="1"/>
  <c r="E13" i="8"/>
  <c r="E20" i="8" s="1"/>
  <c r="H11" i="8"/>
  <c r="H10" i="8"/>
  <c r="H9" i="8"/>
  <c r="D11" i="6"/>
  <c r="D23" i="6" s="1"/>
  <c r="E33" i="1"/>
  <c r="E10" i="1"/>
  <c r="G19" i="8" l="1"/>
  <c r="G20" i="8" s="1"/>
  <c r="D29" i="1"/>
  <c r="C49" i="30" s="1"/>
  <c r="D31" i="7"/>
  <c r="E16" i="1"/>
  <c r="G20" i="6"/>
  <c r="H22" i="1"/>
  <c r="G11" i="6"/>
  <c r="D10" i="1"/>
  <c r="D16" i="1" s="1"/>
  <c r="D31" i="1" l="1"/>
  <c r="D33" i="1" s="1"/>
  <c r="D34" i="1" s="1"/>
  <c r="H19" i="8"/>
  <c r="H10" i="1"/>
  <c r="H25" i="1"/>
  <c r="G23" i="6"/>
  <c r="H30" i="1" l="1"/>
  <c r="C50" i="30"/>
  <c r="C51" i="30" s="1"/>
  <c r="H12" i="8"/>
  <c r="H13" i="8" s="1"/>
  <c r="H20" i="8" s="1"/>
  <c r="H14" i="1"/>
  <c r="H29" i="1"/>
  <c r="C22" i="7"/>
  <c r="H31" i="1" l="1"/>
  <c r="H16" i="1"/>
  <c r="D7" i="27" l="1"/>
  <c r="E7" i="27" s="1"/>
  <c r="D21" i="27" l="1"/>
</calcChain>
</file>

<file path=xl/sharedStrings.xml><?xml version="1.0" encoding="utf-8"?>
<sst xmlns="http://schemas.openxmlformats.org/spreadsheetml/2006/main" count="318" uniqueCount="249">
  <si>
    <t>Estado de Situación Financiera</t>
  </si>
  <si>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</si>
  <si>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</si>
  <si>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</si>
  <si>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</si>
  <si>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</si>
  <si>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</si>
  <si>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</si>
  <si>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</si>
  <si>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</si>
  <si>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</si>
  <si>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</si>
  <si>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Total pasivos no corrientes</t>
  </si>
  <si>
    <t xml:space="preserve">Total pasivos </t>
  </si>
  <si>
    <t>Capital</t>
  </si>
  <si>
    <t>Total activos netos/patrimonio</t>
  </si>
  <si>
    <t>Estado de Rendimiento Financiero</t>
  </si>
  <si>
    <t xml:space="preserve">Impuestos </t>
  </si>
  <si>
    <t>Sueldos, salarios y beneficios a empleados</t>
  </si>
  <si>
    <t>Subvenciones y otros pagos por transferencias</t>
  </si>
  <si>
    <t>Gasto de depreciación y amortización</t>
  </si>
  <si>
    <t>Otros gastos</t>
  </si>
  <si>
    <t>Gastos financieros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</si>
  <si>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</si>
  <si>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</si>
  <si>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</si>
  <si>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</si>
  <si>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</si>
  <si>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impuestos</t>
  </si>
  <si>
    <t>Cobros por venta de bienes y servicios y arrendamientos</t>
  </si>
  <si>
    <t>Cobros de subvenciones, transferencias, y otras asignaciones</t>
  </si>
  <si>
    <t>Pagos a otras entidades para financiar sus operaciones (Transferencias)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</si>
  <si>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</si>
  <si>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</si>
  <si>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</si>
  <si>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</si>
  <si>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</si>
  <si>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>Pagos por costos de construcciones y desarrollos en proceso</t>
  </si>
  <si>
    <t xml:space="preserve">Flujos de efectivo netos por las actividades de inversión </t>
  </si>
  <si>
    <t>Pago reembolso en efectivo de los montos recibidos en préstamos, pagarés, hipotecas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</si>
  <si>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</si>
  <si>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</si>
  <si>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</si>
  <si>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</si>
  <si>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</si>
  <si>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</si>
  <si>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</si>
  <si>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</si>
  <si>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</si>
  <si>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</si>
  <si>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</si>
  <si>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</si>
  <si>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Transferencias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</si>
  <si>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</si>
  <si>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</si>
  <si>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</si>
  <si>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</si>
  <si>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</si>
  <si>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</si>
  <si>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</si>
  <si>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</si>
  <si>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</si>
  <si>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Flujos de efectivo de las actividades de inversión (AINV)</t>
  </si>
  <si>
    <t>Flujos de efectivo procedentes de actividades de operación (AOP)</t>
  </si>
  <si>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</si>
  <si>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</si>
  <si>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</si>
  <si>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</si>
  <si>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</si>
  <si>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</si>
  <si>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</si>
  <si>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</si>
  <si>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</si>
  <si>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</si>
  <si>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</si>
  <si>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</si>
  <si>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</si>
  <si>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</si>
  <si>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</si>
  <si>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</si>
  <si>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</si>
  <si>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</si>
  <si>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</si>
  <si>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</si>
  <si>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</si>
  <si>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>Nombre de la Institución</t>
  </si>
  <si>
    <t>Las notas son parte integral de estos Estados Financieros.</t>
  </si>
  <si>
    <t>Al 30 de Junio 2024  y 2023</t>
  </si>
  <si>
    <t>Del ejercicio Cortado al  al  30 de Junio  2024 y 2023</t>
  </si>
  <si>
    <t>Del ejercicio Cortado al 30 de Junio 2024 y 2023</t>
  </si>
  <si>
    <t>Durante el Año  cortado al 30 de junio de 2024</t>
  </si>
  <si>
    <t>Propiedad, Planta y equipos neto (Nota 8)</t>
  </si>
  <si>
    <t>Cuentas por pagar a corto plazo (Nota 9)</t>
  </si>
  <si>
    <t xml:space="preserve">Disminucion de Activos Financieros </t>
  </si>
  <si>
    <t>1.1</t>
  </si>
  <si>
    <t>1.4</t>
  </si>
  <si>
    <t>1.5</t>
  </si>
  <si>
    <t>3.1</t>
  </si>
  <si>
    <t>2.1</t>
  </si>
  <si>
    <t>2.2</t>
  </si>
  <si>
    <t>2.3</t>
  </si>
  <si>
    <t>2.4</t>
  </si>
  <si>
    <t>2.6</t>
  </si>
  <si>
    <t>2.7</t>
  </si>
  <si>
    <t>2.9</t>
  </si>
  <si>
    <t>4.2</t>
  </si>
  <si>
    <t>Diminucion de pasivos</t>
  </si>
  <si>
    <t>Gastos de Personal</t>
  </si>
  <si>
    <t>REMUNERACIONES Y CONTRIBUCIONES</t>
  </si>
  <si>
    <t xml:space="preserve">servicios </t>
  </si>
  <si>
    <t xml:space="preserve">educacion salud y genero </t>
  </si>
  <si>
    <t xml:space="preserve">total </t>
  </si>
  <si>
    <t>Saldo al 31 de diciembre de 2022</t>
  </si>
  <si>
    <t>Saldo al 30 de Junio de 2024</t>
  </si>
  <si>
    <t>Propiedad, Planta y Equipo (Nota 8)</t>
  </si>
  <si>
    <t>El movimiento de la propiedad, planta y equipos y depreciación acumulada al 30 de junio de 2024 y 2023 es como sigue:</t>
  </si>
  <si>
    <t>Costos de adquisicion (2022)</t>
  </si>
  <si>
    <t>Adiciones</t>
  </si>
  <si>
    <t>Superávit revaluación</t>
  </si>
  <si>
    <t>Retiros</t>
  </si>
  <si>
    <t>Otros</t>
  </si>
  <si>
    <t>Saldo al Final del Periodo</t>
  </si>
  <si>
    <t>Depreciación acumulada al inicio del Período</t>
  </si>
  <si>
    <t>Cargo del período</t>
  </si>
  <si>
    <t>Saldo al final del período</t>
  </si>
  <si>
    <t>Propiedad, planta y equipos Neto (2024)</t>
  </si>
  <si>
    <t>Mobiliario y Equipos 
de Oficina</t>
  </si>
  <si>
    <t>Equipos de Transporte 
y Otros</t>
  </si>
  <si>
    <t>Edificaciones y Componentes</t>
  </si>
  <si>
    <t>Maquinarias y Equipos</t>
  </si>
  <si>
    <t>Construcciones en Proceso</t>
  </si>
  <si>
    <t>Terreno</t>
  </si>
  <si>
    <t>Infraestructura</t>
  </si>
  <si>
    <t>Total</t>
  </si>
  <si>
    <t>Junta de Distrito Municipal de Palmarejo</t>
  </si>
  <si>
    <t>NOTAS A LOS ESTADOS FINANCIEROS 30 DE JUNIO DE 2024 Y 2023</t>
  </si>
  <si>
    <t>Un detalle de Efectivo y equivalentes de efectivo al 30 de junio 2024 y 2023 es como sigue:</t>
  </si>
  <si>
    <t>Descripción</t>
  </si>
  <si>
    <t>Efectivo en caja en el país</t>
  </si>
  <si>
    <t>244-001542-8 - Cuenta Receptora - Cuenta Corriente</t>
  </si>
  <si>
    <t>244-001502-9 - Cuenta de Personal - Cuenta Corriente</t>
  </si>
  <si>
    <t>244-001501-0 - Cuenta de Servicios Municipales - Cuenta Corriente</t>
  </si>
  <si>
    <t>244-001503-7 - Cuentas de Inversion - Cuenta Corriente</t>
  </si>
  <si>
    <t>244-001597-5 - Cuenta de Educacion - Cuenta Corriente</t>
  </si>
  <si>
    <t>TOTAL</t>
  </si>
  <si>
    <t>Un detalle de Cuentas por pagar a corto plazo al 30 de junio 2024 y 2023 es como sigue:</t>
  </si>
  <si>
    <t>Cuentas varias a pagar al sector privado interno c/p</t>
  </si>
  <si>
    <t>Retenciones y acumulaciones por pagar (Nota 10)</t>
  </si>
  <si>
    <t>Un detalle de Retenciones y acumulaciones por pagar al 30 de junio 2024 y 2023 es como sigue:</t>
  </si>
  <si>
    <t>Impuestos y retenciones a pagar a corto plazo sujetos a depuración</t>
  </si>
  <si>
    <t>Un detalle de Capital al 30 de junio 2024 y 2023 es como sigue:</t>
  </si>
  <si>
    <t>Capital inicial a valores históricos</t>
  </si>
  <si>
    <t>Resultados acumulados</t>
  </si>
  <si>
    <t>NOTAS A LOS ESTADOS FINANCIEROS</t>
  </si>
  <si>
    <t>Un detalle de Impuestos  al 30 de junio 2024 y  2023 es como sigue:</t>
  </si>
  <si>
    <t>Anuncios, muestras y carteles</t>
  </si>
  <si>
    <t>Impuestos, permisos y licencias sobre actividades de construcción</t>
  </si>
  <si>
    <t>Impuesto uso de aparatos reproductores de música diversos</t>
  </si>
  <si>
    <t>Otros impuestos diversos</t>
  </si>
  <si>
    <t>Un detalle de Ingresos por transacciones con contraprestación al 30 de junio 2024 y 2023 es como sigue:</t>
  </si>
  <si>
    <t>Uso de rampas</t>
  </si>
  <si>
    <t>Recolección de desechos sólidos</t>
  </si>
  <si>
    <t>Un detalle de Transferencias y Donaciones al 30 de junio 2024 y 2023 es como sigue:</t>
  </si>
  <si>
    <t>Transferencias corrientes de la Administración Central -Efectivo</t>
  </si>
  <si>
    <t>Transferencias de capital de la Administración Central -Efectivo</t>
  </si>
  <si>
    <t>Transferencias de capital de Instituciones Públicas Descentralizadas y Autónomas -Efectivo</t>
  </si>
  <si>
    <t>Un detalle de Sueldos, salarios y beneficios a empleados al 30 de junio 2024 y 2023 es como sigue:</t>
  </si>
  <si>
    <t>Sueldos fijos</t>
  </si>
  <si>
    <t>Sueldos de personal contratado e igualado</t>
  </si>
  <si>
    <t>Jornales</t>
  </si>
  <si>
    <t>Sueldos de personal nominal</t>
  </si>
  <si>
    <t>Prima de transporte</t>
  </si>
  <si>
    <t>Gastos de representación en el país</t>
  </si>
  <si>
    <t>Prestaciones económicas por desvinculación</t>
  </si>
  <si>
    <t>Otros beneficios por terminación</t>
  </si>
  <si>
    <t>Contribuciones al seguro de salud</t>
  </si>
  <si>
    <t>Contribuciones al seguro de pensiones</t>
  </si>
  <si>
    <t>Contribuciones al seguro de riesgo laboral</t>
  </si>
  <si>
    <t xml:space="preserve">vacaciones </t>
  </si>
  <si>
    <t>Un detalle de Subvenciones y otros pagos por transferencias al 30 de junio 2024 y 2023 es como sigue:</t>
  </si>
  <si>
    <t>Ayudas a hogares y personas -Efectivo</t>
  </si>
  <si>
    <t>Un detalle de Suministros y materiales para consumo al 30 de junio 2024 y 2023 es como sigue:</t>
  </si>
  <si>
    <t>Alimentos y bebidas para personas y animales consumidos</t>
  </si>
  <si>
    <t>Artículos de plástico consumidos</t>
  </si>
  <si>
    <t>Productos metálicos y sus derivados consumidos</t>
  </si>
  <si>
    <t>Gasolina</t>
  </si>
  <si>
    <t>Gasoil</t>
  </si>
  <si>
    <t>Llantas y neumáticos consumidos</t>
  </si>
  <si>
    <t>Otros repuestos y accesorios para maquinaria y equipos consumidos</t>
  </si>
  <si>
    <t>Materiales para limpieza consumidos</t>
  </si>
  <si>
    <t>Útiles de escritorio, oficina informática y enseñanza consumidos</t>
  </si>
  <si>
    <t>Productos eléctricos y afines consumidos</t>
  </si>
  <si>
    <t>Otros materiales y suministros para consumo y prestación de servicios consumidos</t>
  </si>
  <si>
    <t xml:space="preserve">repuestos </t>
  </si>
  <si>
    <t>productos utiles y afines</t>
  </si>
  <si>
    <t>Un detalle de Gasto de depreciación y amortización al 30 de junio 2024 y 2023 es como sigue:</t>
  </si>
  <si>
    <t>Depreciaciones de equipos de transporte, tracción y elevación</t>
  </si>
  <si>
    <t>Depreciaciones de maquinarias y equipos especializados</t>
  </si>
  <si>
    <t>Depreciaciones de equipos y mobiliario de oficina y alojamiento</t>
  </si>
  <si>
    <t>Teléfono local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</si>
  <si>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</si>
  <si>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</si>
  <si>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</si>
  <si>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</si>
  <si>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</si>
  <si>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Alquiler de edificios</t>
  </si>
  <si>
    <t>Alquiler de equipos de transporte, tracción y elevación</t>
  </si>
  <si>
    <t>Seguro de bienes inmuebles</t>
  </si>
  <si>
    <t>Reparaciones y obras menores en bienes de infraestructura y de dominio y uso público</t>
  </si>
  <si>
    <t>Otras reparaciones y obras menores</t>
  </si>
  <si>
    <t>Mantenimiento y reparación de equipos de transporte, tracción y elevación</t>
  </si>
  <si>
    <t>Mantenimiento y reparación de maquinarias y equipos especializados</t>
  </si>
  <si>
    <t>Mantenimiento y reparación de equipos y mobiliario de oficina y alojamiento</t>
  </si>
  <si>
    <t>Otros mantenimientos y reparaciones</t>
  </si>
  <si>
    <t>Servicio de informática y sistemas computarizados</t>
  </si>
  <si>
    <t>Otros servicios técnicos y profesionales</t>
  </si>
  <si>
    <t>Gastos judiciales</t>
  </si>
  <si>
    <t>Eventos generales</t>
  </si>
  <si>
    <t>mantenimiento y reprcion en obras de bienes de dominio publico</t>
  </si>
  <si>
    <t xml:space="preserve">licencias iformaticas </t>
  </si>
  <si>
    <t xml:space="preserve">otros servicioss tecnicos profesionales </t>
  </si>
  <si>
    <t>herramientas menores</t>
  </si>
  <si>
    <t>Un detalle de Gastos financieros al 30 de junio 2024 y 2023 es como sigue:</t>
  </si>
  <si>
    <t>Comisiones por servicios financieros</t>
  </si>
  <si>
    <t>Otros gastos financieros varios</t>
  </si>
  <si>
    <t xml:space="preserve">servcios informaticos </t>
  </si>
  <si>
    <t>Un detalle de Otros gastos al 30 de junio 2024 y 2023 es como sigue:</t>
  </si>
  <si>
    <t>Saldo al 31  de diciembre  2023</t>
  </si>
  <si>
    <t xml:space="preserve">caja chica </t>
  </si>
  <si>
    <t>retenciones y acumulaciones por pagar (nota 10)</t>
  </si>
  <si>
    <t>Depreciaciones infraestructura</t>
  </si>
  <si>
    <t>Activos Netos/Patrimonio (Nota 11)</t>
  </si>
  <si>
    <t>Capital (Nota 11)</t>
  </si>
  <si>
    <t>Ingresos (Nota 12,13,14 )</t>
  </si>
  <si>
    <t>Impuestos  (Nota 12)</t>
  </si>
  <si>
    <t>Ingresos por transacciones con contraprestación (Nota 13)</t>
  </si>
  <si>
    <t>Transferencias y Donaciones (Nota 14)</t>
  </si>
  <si>
    <t>Sueldos, salarios y beneficios a empleados (Nota 15)</t>
  </si>
  <si>
    <t>Gastos (Notas 15,16,17,18,19,20)</t>
  </si>
  <si>
    <t>Subvenciones y otros pagos por transferencias (Nota 16)</t>
  </si>
  <si>
    <t>Suministros y materiales para consumo (Nota 17)</t>
  </si>
  <si>
    <t>Gasto de depreciación y amortización (Nota 18)</t>
  </si>
  <si>
    <t>Otros gastos (Nota 19)</t>
  </si>
  <si>
    <t>Gastos financieros (Nota 20)</t>
  </si>
  <si>
    <t>Un detalle de Propiedad, Planta y equipos neto al 30 de junio 2024 y 2023  es como sigue:</t>
  </si>
  <si>
    <t>Al  30 de junio de 2024 y 2023.</t>
  </si>
  <si>
    <t xml:space="preserve">otros pagos </t>
  </si>
  <si>
    <t>Este monto corresponde a cheques emitidos el 31  de diciembre y que fueron pagados  en  enero 2024</t>
  </si>
  <si>
    <t>Total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</si>
</sst>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##0.0;###0.0"/>
    <numFmt numFmtId="168" formatCode="#,##0.0000_);\(#,##0.0000\)"/>
  </numFmts>
  <fonts count="3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rgb="FF000000"/>
      <name val="Arial Narrow"/>
      <family val="2"/>
    </font>
    <font>
      <b/>
      <sz val="11"/>
      <color indexed="8"/>
      <name val="Arial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>
      <alignment vertical="top"/>
    </xf>
    <xf numFmtId="43" fontId="18" fillId="0" borderId="0" applyFont="0" applyFill="0" applyBorder="0" applyAlignment="0" applyProtection="0">
      <alignment vertical="top"/>
    </xf>
  </cellStyleXfs>
  <cellXfs count="17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37" fontId="3" fillId="0" borderId="0" xfId="0" applyNumberFormat="1" applyFont="1"/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43" fontId="3" fillId="0" borderId="0" xfId="9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" fontId="0" fillId="0" borderId="0" xfId="0" applyNumberFormat="1"/>
    <xf numFmtId="0" fontId="24" fillId="0" borderId="0" xfId="0" applyFont="1"/>
    <xf numFmtId="0" fontId="27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23" fillId="0" borderId="0" xfId="0" applyFont="1"/>
    <xf numFmtId="0" fontId="26" fillId="0" borderId="0" xfId="0" applyFont="1" applyAlignment="1">
      <alignment horizontal="center" vertical="top" wrapText="1" readingOrder="1"/>
    </xf>
    <xf numFmtId="0" fontId="26" fillId="0" borderId="0" xfId="0" applyFont="1" applyAlignment="1">
      <alignment horizontal="right" vertical="top" wrapText="1" readingOrder="1"/>
    </xf>
    <xf numFmtId="0" fontId="26" fillId="0" borderId="0" xfId="0" applyFont="1" applyAlignment="1">
      <alignment vertical="top" wrapText="1" readingOrder="1"/>
    </xf>
    <xf numFmtId="43" fontId="0" fillId="0" borderId="0" xfId="9" applyFont="1" applyAlignment="1">
      <alignment vertical="top"/>
    </xf>
    <xf numFmtId="39" fontId="27" fillId="0" borderId="0" xfId="0" applyNumberFormat="1" applyFont="1" applyAlignment="1">
      <alignment horizontal="right" vertical="top"/>
    </xf>
    <xf numFmtId="43" fontId="0" fillId="0" borderId="0" xfId="9" applyFont="1"/>
    <xf numFmtId="0" fontId="0" fillId="0" borderId="2" xfId="0" applyBorder="1"/>
    <xf numFmtId="0" fontId="0" fillId="0" borderId="0" xfId="0" applyBorder="1"/>
    <xf numFmtId="39" fontId="0" fillId="0" borderId="0" xfId="0" applyNumberFormat="1"/>
    <xf numFmtId="43" fontId="27" fillId="0" borderId="0" xfId="9" applyFont="1" applyAlignment="1">
      <alignment vertical="top" wrapText="1" readingOrder="1"/>
    </xf>
    <xf numFmtId="39" fontId="27" fillId="0" borderId="0" xfId="0" applyNumberFormat="1" applyFont="1" applyFill="1" applyAlignment="1">
      <alignment horizontal="right" vertical="top"/>
    </xf>
    <xf numFmtId="43" fontId="0" fillId="0" borderId="0" xfId="0" applyNumberFormat="1" applyAlignment="1">
      <alignment vertical="top"/>
    </xf>
    <xf numFmtId="43" fontId="0" fillId="0" borderId="0" xfId="0" applyNumberFormat="1"/>
    <xf numFmtId="1" fontId="21" fillId="0" borderId="0" xfId="0" applyNumberFormat="1" applyFont="1" applyAlignment="1">
      <alignment horizontal="right" vertical="top"/>
    </xf>
    <xf numFmtId="4" fontId="18" fillId="0" borderId="0" xfId="0" applyNumberFormat="1" applyFont="1" applyAlignment="1">
      <alignment horizontal="right" vertical="top"/>
    </xf>
    <xf numFmtId="4" fontId="0" fillId="0" borderId="0" xfId="0" applyNumberFormat="1" applyAlignment="1">
      <alignment vertical="top"/>
    </xf>
    <xf numFmtId="4" fontId="18" fillId="0" borderId="1" xfId="0" applyNumberFormat="1" applyFont="1" applyBorder="1" applyAlignment="1">
      <alignment horizontal="right" vertical="top"/>
    </xf>
    <xf numFmtId="0" fontId="21" fillId="0" borderId="0" xfId="0" applyFont="1" applyAlignment="1">
      <alignment horizontal="left" vertical="top" wrapText="1" readingOrder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4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1" fontId="21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horizontal="left" vertical="top" wrapText="1" readingOrder="1"/>
    </xf>
    <xf numFmtId="4" fontId="21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vertical="top"/>
    </xf>
    <xf numFmtId="0" fontId="18" fillId="0" borderId="0" xfId="0" applyFont="1" applyFill="1" applyAlignment="1">
      <alignment vertical="top" wrapText="1"/>
    </xf>
    <xf numFmtId="4" fontId="18" fillId="0" borderId="0" xfId="0" applyNumberFormat="1" applyFont="1" applyFill="1" applyAlignment="1">
      <alignment horizontal="right" vertical="top"/>
    </xf>
    <xf numFmtId="43" fontId="0" fillId="0" borderId="0" xfId="0" applyNumberFormat="1" applyFill="1" applyAlignment="1">
      <alignment vertical="top"/>
    </xf>
    <xf numFmtId="0" fontId="25" fillId="0" borderId="0" xfId="0" applyFont="1" applyFill="1" applyAlignment="1">
      <alignment vertical="top"/>
    </xf>
    <xf numFmtId="0" fontId="18" fillId="0" borderId="0" xfId="0" applyFont="1" applyAlignment="1">
      <alignment vertical="top" wrapText="1" readingOrder="1"/>
    </xf>
    <xf numFmtId="4" fontId="18" fillId="0" borderId="0" xfId="0" applyNumberFormat="1" applyFont="1" applyAlignment="1">
      <alignment vertical="top"/>
    </xf>
    <xf numFmtId="43" fontId="0" fillId="0" borderId="1" xfId="9" applyFont="1" applyBorder="1" applyAlignment="1">
      <alignment vertical="top"/>
    </xf>
    <xf numFmtId="43" fontId="18" fillId="0" borderId="0" xfId="0" applyNumberFormat="1" applyFont="1" applyAlignment="1">
      <alignment vertical="top"/>
    </xf>
    <xf numFmtId="43" fontId="18" fillId="0" borderId="0" xfId="9" applyFont="1" applyAlignment="1">
      <alignment vertical="top"/>
    </xf>
    <xf numFmtId="43" fontId="29" fillId="0" borderId="0" xfId="9" applyFont="1" applyFill="1" applyAlignment="1">
      <alignment vertical="top"/>
    </xf>
    <xf numFmtId="0" fontId="29" fillId="0" borderId="0" xfId="0" applyFont="1" applyFill="1" applyAlignment="1">
      <alignment vertical="top"/>
    </xf>
    <xf numFmtId="4" fontId="18" fillId="0" borderId="0" xfId="0" applyNumberFormat="1" applyFont="1" applyBorder="1" applyAlignment="1">
      <alignment horizontal="right" vertical="top"/>
    </xf>
    <xf numFmtId="0" fontId="25" fillId="2" borderId="0" xfId="0" applyFont="1" applyFill="1" applyAlignment="1">
      <alignment horizontal="left" vertical="top"/>
    </xf>
    <xf numFmtId="0" fontId="18" fillId="0" borderId="0" xfId="0" applyFont="1" applyFill="1" applyAlignment="1">
      <alignment vertical="top"/>
    </xf>
    <xf numFmtId="0" fontId="18" fillId="0" borderId="0" xfId="0" applyFont="1" applyAlignment="1">
      <alignment vertical="top" readingOrder="1"/>
    </xf>
    <xf numFmtId="0" fontId="25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horizontal="justify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 readingOrder="1"/>
    </xf>
    <xf numFmtId="0" fontId="25" fillId="2" borderId="0" xfId="0" applyFont="1" applyFill="1" applyAlignment="1">
      <alignment horizontal="left" vertical="top"/>
    </xf>
    <xf numFmtId="0" fontId="21" fillId="0" borderId="0" xfId="0" applyFont="1" applyAlignment="1">
      <alignment horizontal="left" vertical="top"/>
    </xf>
    <xf numFmtId="0" fontId="18" fillId="0" borderId="0" xfId="0" applyFont="1" applyAlignment="1">
      <alignment horizontal="justify" vertical="top" wrapText="1"/>
    </xf>
    <xf numFmtId="168" fontId="0" fillId="0" borderId="0" xfId="0" applyNumberFormat="1"/>
    <xf numFmtId="43" fontId="28" fillId="0" borderId="0" xfId="9" applyFont="1" applyAlignment="1">
      <alignment vertical="top"/>
    </xf>
    <xf numFmtId="4" fontId="21" fillId="0" borderId="3" xfId="0" applyNumberFormat="1" applyFont="1" applyBorder="1" applyAlignment="1">
      <alignment horizontal="right" vertical="top"/>
    </xf>
    <xf numFmtId="43" fontId="23" fillId="0" borderId="3" xfId="9" applyFont="1" applyBorder="1" applyAlignment="1">
      <alignment vertical="top"/>
    </xf>
    <xf numFmtId="41" fontId="0" fillId="0" borderId="0" xfId="0" applyNumberFormat="1" applyFill="1" applyAlignment="1">
      <alignment vertical="top"/>
    </xf>
    <xf numFmtId="0" fontId="25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 vertical="top" wrapText="1"/>
    </xf>
    <xf numFmtId="4" fontId="21" fillId="0" borderId="3" xfId="0" applyNumberFormat="1" applyFont="1" applyBorder="1" applyAlignment="1">
      <alignment vertical="top"/>
    </xf>
    <xf numFmtId="43" fontId="21" fillId="0" borderId="3" xfId="0" applyNumberFormat="1" applyFont="1" applyBorder="1" applyAlignment="1">
      <alignment vertical="top"/>
    </xf>
    <xf numFmtId="43" fontId="21" fillId="0" borderId="3" xfId="9" applyFont="1" applyFill="1" applyBorder="1" applyAlignment="1">
      <alignment vertical="top"/>
    </xf>
    <xf numFmtId="43" fontId="21" fillId="0" borderId="3" xfId="9" applyFont="1" applyBorder="1" applyAlignment="1">
      <alignment horizontal="right" vertical="top"/>
    </xf>
    <xf numFmtId="43" fontId="21" fillId="0" borderId="3" xfId="9" applyFont="1" applyBorder="1" applyAlignment="1">
      <alignment vertical="top"/>
    </xf>
    <xf numFmtId="43" fontId="30" fillId="0" borderId="3" xfId="9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" fontId="19" fillId="0" borderId="0" xfId="0" applyNumberFormat="1" applyFont="1" applyFill="1" applyBorder="1" applyAlignment="1">
      <alignment vertical="top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top" wrapText="1"/>
    </xf>
    <xf numFmtId="1" fontId="21" fillId="0" borderId="0" xfId="0" applyNumberFormat="1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4" fontId="20" fillId="0" borderId="0" xfId="0" applyNumberFormat="1" applyFont="1" applyBorder="1" applyAlignment="1">
      <alignment horizontal="right" vertical="top"/>
    </xf>
    <xf numFmtId="43" fontId="11" fillId="0" borderId="0" xfId="9" applyFont="1" applyFill="1" applyBorder="1" applyAlignment="1">
      <alignment horizontal="center" vertical="top" wrapText="1"/>
    </xf>
    <xf numFmtId="10" fontId="22" fillId="0" borderId="0" xfId="13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4" fontId="19" fillId="0" borderId="0" xfId="0" applyNumberFormat="1" applyFont="1" applyBorder="1" applyAlignment="1">
      <alignment horizontal="right" vertical="top"/>
    </xf>
    <xf numFmtId="4" fontId="19" fillId="0" borderId="0" xfId="0" applyNumberFormat="1" applyFont="1" applyFill="1" applyBorder="1" applyAlignment="1">
      <alignment horizontal="right" vertical="top"/>
    </xf>
    <xf numFmtId="9" fontId="22" fillId="0" borderId="0" xfId="13" applyFont="1" applyFill="1" applyBorder="1" applyAlignment="1">
      <alignment horizontal="center" vertical="top" wrapText="1"/>
    </xf>
    <xf numFmtId="167" fontId="15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center" wrapText="1"/>
    </xf>
    <xf numFmtId="43" fontId="11" fillId="0" borderId="0" xfId="9" applyFont="1" applyFill="1" applyBorder="1" applyAlignment="1">
      <alignment horizontal="center" vertical="center" wrapText="1"/>
    </xf>
    <xf numFmtId="4" fontId="0" fillId="0" borderId="0" xfId="0" applyNumberForma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41" fontId="3" fillId="0" borderId="0" xfId="0" applyNumberFormat="1" applyFont="1" applyBorder="1" applyAlignment="1"/>
    <xf numFmtId="39" fontId="19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41" fontId="3" fillId="0" borderId="0" xfId="0" applyNumberFormat="1" applyFont="1" applyBorder="1"/>
    <xf numFmtId="0" fontId="3" fillId="0" borderId="0" xfId="0" applyFont="1" applyBorder="1" applyAlignment="1">
      <alignment horizontal="justify" vertical="top"/>
    </xf>
    <xf numFmtId="0" fontId="3" fillId="0" borderId="0" xfId="0" applyFont="1" applyBorder="1" applyAlignment="1"/>
    <xf numFmtId="39" fontId="20" fillId="0" borderId="0" xfId="14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41" fontId="4" fillId="0" borderId="0" xfId="0" applyNumberFormat="1" applyFont="1" applyBorder="1" applyAlignment="1"/>
    <xf numFmtId="0" fontId="25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18" fillId="0" borderId="0" xfId="0" applyFont="1" applyFill="1" applyBorder="1" applyAlignment="1">
      <alignment horizontal="left" vertical="top" wrapText="1" readingOrder="1"/>
    </xf>
    <xf numFmtId="0" fontId="21" fillId="0" borderId="0" xfId="0" applyFont="1" applyFill="1" applyBorder="1" applyAlignment="1">
      <alignment vertical="top" readingOrder="1"/>
    </xf>
    <xf numFmtId="41" fontId="4" fillId="0" borderId="0" xfId="0" applyNumberFormat="1" applyFont="1" applyFill="1" applyBorder="1" applyAlignment="1"/>
    <xf numFmtId="4" fontId="19" fillId="0" borderId="1" xfId="0" applyNumberFormat="1" applyFont="1" applyFill="1" applyBorder="1" applyAlignment="1">
      <alignment vertical="top"/>
    </xf>
    <xf numFmtId="41" fontId="4" fillId="0" borderId="4" xfId="0" applyNumberFormat="1" applyFont="1" applyBorder="1" applyAlignment="1">
      <alignment vertical="center"/>
    </xf>
    <xf numFmtId="41" fontId="4" fillId="0" borderId="4" xfId="0" applyNumberFormat="1" applyFont="1" applyBorder="1" applyAlignment="1"/>
    <xf numFmtId="43" fontId="23" fillId="0" borderId="4" xfId="9" applyFont="1" applyBorder="1"/>
    <xf numFmtId="0" fontId="23" fillId="0" borderId="4" xfId="0" applyFont="1" applyBorder="1"/>
    <xf numFmtId="43" fontId="23" fillId="0" borderId="4" xfId="0" applyNumberFormat="1" applyFont="1" applyBorder="1"/>
    <xf numFmtId="39" fontId="23" fillId="0" borderId="4" xfId="0" applyNumberFormat="1" applyFont="1" applyBorder="1"/>
    <xf numFmtId="43" fontId="26" fillId="0" borderId="2" xfId="9" applyFont="1" applyBorder="1" applyAlignment="1">
      <alignment vertical="top" wrapText="1" readingOrder="1"/>
    </xf>
    <xf numFmtId="0" fontId="23" fillId="0" borderId="2" xfId="0" applyFont="1" applyBorder="1"/>
    <xf numFmtId="43" fontId="23" fillId="0" borderId="2" xfId="0" applyNumberFormat="1" applyFont="1" applyBorder="1"/>
    <xf numFmtId="39" fontId="26" fillId="0" borderId="2" xfId="0" applyNumberFormat="1" applyFont="1" applyBorder="1" applyAlignment="1">
      <alignment horizontal="right" vertical="top"/>
    </xf>
    <xf numFmtId="43" fontId="26" fillId="0" borderId="0" xfId="9" applyFont="1" applyAlignment="1">
      <alignment vertical="top" wrapText="1" readingOrder="1"/>
    </xf>
    <xf numFmtId="39" fontId="26" fillId="0" borderId="0" xfId="0" applyNumberFormat="1" applyFont="1" applyAlignment="1">
      <alignment horizontal="right" vertical="top"/>
    </xf>
    <xf numFmtId="43" fontId="23" fillId="0" borderId="0" xfId="9" applyFont="1"/>
    <xf numFmtId="43" fontId="23" fillId="0" borderId="0" xfId="0" applyNumberFormat="1" applyFont="1" applyAlignment="1">
      <alignment vertical="top"/>
    </xf>
    <xf numFmtId="0" fontId="23" fillId="0" borderId="0" xfId="0" applyFont="1" applyAlignment="1">
      <alignment vertical="top"/>
    </xf>
    <xf numFmtId="4" fontId="18" fillId="0" borderId="0" xfId="0" applyNumberFormat="1" applyFont="1" applyFill="1" applyBorder="1" applyAlignment="1">
      <alignment horizontal="right" vertical="top"/>
    </xf>
    <xf numFmtId="4" fontId="21" fillId="0" borderId="1" xfId="0" applyNumberFormat="1" applyFont="1" applyFill="1" applyBorder="1" applyAlignment="1">
      <alignment horizontal="right" vertical="top"/>
    </xf>
    <xf numFmtId="4" fontId="21" fillId="0" borderId="4" xfId="0" applyNumberFormat="1" applyFont="1" applyFill="1" applyBorder="1" applyAlignment="1">
      <alignment vertical="top"/>
    </xf>
    <xf numFmtId="41" fontId="3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/>
    <xf numFmtId="41" fontId="3" fillId="0" borderId="1" xfId="0" applyNumberFormat="1" applyFont="1" applyBorder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 readingOrder="1"/>
    </xf>
    <xf numFmtId="0" fontId="26" fillId="0" borderId="0" xfId="0" applyFont="1" applyAlignment="1">
      <alignment horizontal="center" vertical="top" wrapText="1" readingOrder="1"/>
    </xf>
    <xf numFmtId="0" fontId="18" fillId="0" borderId="0" xfId="0" applyFont="1" applyFill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18" fillId="0" borderId="0" xfId="0" applyFont="1" applyFill="1" applyAlignment="1">
      <alignment horizontal="justify" vertical="top" wrapText="1"/>
    </xf>
    <xf numFmtId="0" fontId="18" fillId="0" borderId="0" xfId="0" applyFont="1" applyAlignment="1">
      <alignment horizontal="justify" vertical="top" wrapText="1"/>
    </xf>
    <xf numFmtId="0" fontId="25" fillId="2" borderId="0" xfId="0" applyFont="1" applyFill="1" applyAlignment="1">
      <alignment horizontal="left" vertical="top"/>
    </xf>
    <xf numFmtId="0" fontId="21" fillId="0" borderId="0" xfId="0" applyFont="1" applyAlignment="1">
      <alignment horizontal="center" vertical="top"/>
    </xf>
    <xf numFmtId="17" fontId="0" fillId="0" borderId="0" xfId="0" applyNumberFormat="1" applyAlignment="1">
      <alignment horizontal="center" vertical="top" wrapText="1"/>
    </xf>
  </cellXfs>
  <cellStyles count="16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illares 6" xfId="15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4" xfId="14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2"/>
  <sheetViews>
    <sheetView topLeftCell="A13" zoomScaleNormal="100" workbookViewId="0">
      <selection activeCell="G32" sqref="G32"/>
    </sheetView>
  </sheetViews>
  <sheetFormatPr baseColWidth="10" defaultColWidth="11.42578125" defaultRowHeight="15" x14ac:dyDescent="0.25"/>
  <cols>
    <col min="1" max="1" width="11.42578125" style="6"/>
    <col min="2" max="2" width="6.7109375" style="1" customWidth="1"/>
    <col min="3" max="3" width="45.42578125" style="1" customWidth="1"/>
    <col min="4" max="4" width="16.42578125" style="1" customWidth="1"/>
    <col min="5" max="5" width="13.140625" style="1" customWidth="1"/>
    <col min="6" max="6" width="3.7109375" style="1" customWidth="1"/>
    <col min="7" max="7" width="87.42578125" style="1" customWidth="1"/>
    <col min="8" max="8" width="15.28515625" style="1" hidden="1" customWidth="1"/>
    <col min="9" max="9" width="3.7109375" style="1" customWidth="1"/>
    <col min="10" max="10" width="10.85546875" style="1"/>
    <col min="11" max="12" width="11.42578125" style="1"/>
    <col min="13" max="16384" width="11.42578125" style="6"/>
  </cols>
  <sheetData>
    <row r="1" spans="1:12" ht="15.75" x14ac:dyDescent="0.25">
      <c r="A1" s="125"/>
      <c r="B1" s="157" t="s">
        <v>85</v>
      </c>
      <c r="C1" s="157"/>
      <c r="D1" s="157"/>
      <c r="E1" s="157"/>
      <c r="F1" s="83"/>
    </row>
    <row r="2" spans="1:12" ht="15.75" x14ac:dyDescent="0.25">
      <c r="A2" s="125"/>
      <c r="B2" s="157" t="s">
        <v>0</v>
      </c>
      <c r="C2" s="157"/>
      <c r="D2" s="157"/>
      <c r="E2" s="157"/>
      <c r="F2" s="83"/>
    </row>
    <row r="3" spans="1:12" ht="15.75" x14ac:dyDescent="0.25">
      <c r="A3" s="125"/>
      <c r="B3" s="157" t="s">
        <v>87</v>
      </c>
      <c r="C3" s="157"/>
      <c r="D3" s="157"/>
      <c r="E3" s="157"/>
      <c r="F3" s="83"/>
    </row>
    <row r="4" spans="1:12" ht="15.75" x14ac:dyDescent="0.25">
      <c r="A4" s="125"/>
      <c r="B4" s="157" t="s">
        <v>1</v>
      </c>
      <c r="C4" s="157"/>
      <c r="D4" s="157"/>
      <c r="E4" s="157"/>
      <c r="F4" s="83"/>
    </row>
    <row r="5" spans="1:12" x14ac:dyDescent="0.25">
      <c r="A5" s="125"/>
      <c r="B5" s="83"/>
      <c r="C5" s="84"/>
      <c r="D5" s="83"/>
      <c r="E5" s="83"/>
      <c r="F5" s="83"/>
    </row>
    <row r="6" spans="1:12" x14ac:dyDescent="0.25">
      <c r="A6" s="125"/>
      <c r="B6" s="83"/>
      <c r="C6" s="83"/>
      <c r="D6" s="85">
        <v>2024</v>
      </c>
      <c r="E6" s="85">
        <v>2023</v>
      </c>
      <c r="F6" s="83"/>
    </row>
    <row r="7" spans="1:12" x14ac:dyDescent="0.25">
      <c r="A7" s="125"/>
      <c r="B7" s="87" t="s">
        <v>2</v>
      </c>
      <c r="C7" s="88"/>
      <c r="D7" s="89"/>
      <c r="E7" s="90"/>
      <c r="F7" s="83"/>
    </row>
    <row r="8" spans="1:12" x14ac:dyDescent="0.25">
      <c r="A8" s="125"/>
      <c r="B8" s="87" t="s">
        <v>3</v>
      </c>
      <c r="C8" s="88"/>
      <c r="D8" s="90"/>
      <c r="E8" s="90"/>
      <c r="F8" s="83"/>
    </row>
    <row r="9" spans="1:12" x14ac:dyDescent="0.25">
      <c r="A9" s="125"/>
      <c r="B9" s="83"/>
      <c r="C9" s="83" t="s">
        <v>57</v>
      </c>
      <c r="D9" s="126">
        <f>+'EFE-Flujo de Efectivo'!C31</f>
        <v>551643.26000000047</v>
      </c>
      <c r="E9" s="93">
        <v>6215246.6200000001</v>
      </c>
      <c r="F9" s="83"/>
      <c r="H9" s="5">
        <f>+D9+E9</f>
        <v>6766889.8800000008</v>
      </c>
      <c r="J9" s="7"/>
    </row>
    <row r="10" spans="1:12" x14ac:dyDescent="0.25">
      <c r="A10" s="125"/>
      <c r="B10" s="87" t="s">
        <v>4</v>
      </c>
      <c r="C10" s="83"/>
      <c r="D10" s="92">
        <f>SUM(D8:D9)</f>
        <v>551643.26000000047</v>
      </c>
      <c r="E10" s="92">
        <f>SUM(E8:E9)</f>
        <v>6215246.6200000001</v>
      </c>
      <c r="F10" s="83"/>
      <c r="H10" s="5">
        <f>+D10+E10</f>
        <v>6766889.8800000008</v>
      </c>
      <c r="J10" s="7"/>
    </row>
    <row r="11" spans="1:12" x14ac:dyDescent="0.25">
      <c r="A11" s="125"/>
      <c r="B11" s="87"/>
      <c r="C11" s="83"/>
      <c r="D11" s="92"/>
      <c r="E11" s="92"/>
      <c r="F11" s="83"/>
      <c r="H11" s="5"/>
      <c r="J11" s="7"/>
    </row>
    <row r="12" spans="1:12" x14ac:dyDescent="0.25">
      <c r="A12" s="125"/>
      <c r="B12" s="87" t="s">
        <v>5</v>
      </c>
      <c r="C12" s="83"/>
      <c r="D12" s="93"/>
      <c r="E12" s="93"/>
      <c r="F12" s="83"/>
      <c r="J12" s="7"/>
    </row>
    <row r="13" spans="1:12" customFormat="1" x14ac:dyDescent="0.25">
      <c r="A13" s="27"/>
      <c r="B13" s="113"/>
      <c r="C13" s="83" t="s">
        <v>91</v>
      </c>
      <c r="D13" s="127">
        <f>'nota 8 '!J23</f>
        <v>23103127.4921</v>
      </c>
      <c r="E13" s="115">
        <v>17064878.879999999</v>
      </c>
      <c r="F13" s="113"/>
      <c r="G13" s="2"/>
      <c r="H13" s="4">
        <f>+D13+E13</f>
        <v>40168006.372099996</v>
      </c>
      <c r="I13" s="2"/>
      <c r="J13" s="3"/>
      <c r="K13" s="2"/>
      <c r="L13" s="2"/>
    </row>
    <row r="14" spans="1:12" x14ac:dyDescent="0.25">
      <c r="A14" s="125"/>
      <c r="B14" s="87" t="s">
        <v>6</v>
      </c>
      <c r="C14" s="83"/>
      <c r="D14" s="92">
        <f>+'nota 8 '!J23</f>
        <v>23103127.4921</v>
      </c>
      <c r="E14" s="92">
        <f>SUM(E13:E13)</f>
        <v>17064878.879999999</v>
      </c>
      <c r="F14" s="83"/>
      <c r="H14" s="5">
        <f>+D14+E14</f>
        <v>40168006.372099996</v>
      </c>
      <c r="J14" s="7"/>
    </row>
    <row r="15" spans="1:12" x14ac:dyDescent="0.25">
      <c r="A15" s="125"/>
      <c r="B15" s="87"/>
      <c r="C15" s="83"/>
      <c r="D15" s="92"/>
      <c r="E15" s="92"/>
      <c r="F15" s="83"/>
      <c r="H15" s="5"/>
      <c r="J15" s="7"/>
    </row>
    <row r="16" spans="1:12" ht="15.75" thickBot="1" x14ac:dyDescent="0.3">
      <c r="A16" s="125"/>
      <c r="B16" s="87" t="s">
        <v>7</v>
      </c>
      <c r="C16" s="83"/>
      <c r="D16" s="135">
        <f>SUM(D14,D10)</f>
        <v>23654770.752100002</v>
      </c>
      <c r="E16" s="135">
        <f>SUM(E14,E10)</f>
        <v>23280125.5</v>
      </c>
      <c r="F16" s="83"/>
      <c r="H16" s="5">
        <f>+D16+E16</f>
        <v>46934896.252100006</v>
      </c>
      <c r="J16" s="7"/>
    </row>
    <row r="17" spans="1:12" ht="15.75" thickTop="1" x14ac:dyDescent="0.25">
      <c r="A17" s="125"/>
      <c r="B17" s="83"/>
      <c r="C17" s="83" t="s">
        <v>8</v>
      </c>
      <c r="D17" s="93"/>
      <c r="E17" s="93"/>
      <c r="F17" s="83"/>
      <c r="J17" s="7"/>
    </row>
    <row r="18" spans="1:12" x14ac:dyDescent="0.25">
      <c r="A18" s="125"/>
      <c r="B18" s="87" t="s">
        <v>9</v>
      </c>
      <c r="C18" s="83"/>
      <c r="D18" s="93"/>
      <c r="E18" s="93"/>
      <c r="F18" s="83"/>
      <c r="J18" s="7"/>
    </row>
    <row r="19" spans="1:12" x14ac:dyDescent="0.25">
      <c r="A19" s="125"/>
      <c r="B19" s="87" t="s">
        <v>10</v>
      </c>
      <c r="C19" s="83"/>
      <c r="D19" s="94"/>
      <c r="E19" s="94"/>
      <c r="F19" s="83"/>
      <c r="J19" s="7"/>
    </row>
    <row r="20" spans="1:12" x14ac:dyDescent="0.25">
      <c r="A20" s="125"/>
      <c r="B20" s="83"/>
      <c r="C20" s="83" t="s">
        <v>92</v>
      </c>
      <c r="D20" s="115">
        <v>118255.58</v>
      </c>
      <c r="E20" s="115">
        <v>807382.29</v>
      </c>
      <c r="F20" s="83"/>
      <c r="H20" s="5">
        <f>+D20+E20</f>
        <v>925637.87</v>
      </c>
      <c r="J20" s="7"/>
    </row>
    <row r="21" spans="1:12" x14ac:dyDescent="0.25">
      <c r="A21" s="125"/>
      <c r="B21" s="83"/>
      <c r="C21" s="83" t="s">
        <v>229</v>
      </c>
      <c r="D21" s="115"/>
      <c r="E21" s="115">
        <v>151996.35</v>
      </c>
      <c r="F21" s="83"/>
      <c r="H21" s="5"/>
      <c r="J21" s="7"/>
    </row>
    <row r="22" spans="1:12" x14ac:dyDescent="0.25">
      <c r="A22" s="125"/>
      <c r="B22" s="87" t="s">
        <v>11</v>
      </c>
      <c r="C22" s="83"/>
      <c r="D22" s="92">
        <f>SUM(D20:D20)</f>
        <v>118255.58</v>
      </c>
      <c r="E22" s="92">
        <f>SUM(E20:E21)</f>
        <v>959378.64</v>
      </c>
      <c r="F22" s="83"/>
      <c r="H22" s="5">
        <f>+D22+E22</f>
        <v>1077634.22</v>
      </c>
      <c r="J22" s="7"/>
    </row>
    <row r="23" spans="1:12" x14ac:dyDescent="0.25">
      <c r="A23" s="125"/>
      <c r="B23" s="87"/>
      <c r="C23" s="83"/>
      <c r="D23" s="92"/>
      <c r="E23" s="93"/>
      <c r="F23" s="83"/>
      <c r="H23" s="5"/>
      <c r="J23" s="7"/>
    </row>
    <row r="24" spans="1:12" customFormat="1" x14ac:dyDescent="0.25">
      <c r="A24" s="27"/>
      <c r="B24" s="117" t="s">
        <v>12</v>
      </c>
      <c r="C24" s="113"/>
      <c r="D24" s="93">
        <v>0</v>
      </c>
      <c r="E24" s="93">
        <v>0</v>
      </c>
      <c r="F24" s="113"/>
      <c r="G24" s="2"/>
      <c r="H24" s="4">
        <f>+D24+E24</f>
        <v>0</v>
      </c>
      <c r="I24" s="2"/>
      <c r="J24" s="3"/>
      <c r="K24" s="2"/>
      <c r="L24" s="2"/>
    </row>
    <row r="25" spans="1:12" x14ac:dyDescent="0.25">
      <c r="A25" s="125"/>
      <c r="B25" s="87" t="s">
        <v>13</v>
      </c>
      <c r="C25" s="83"/>
      <c r="D25" s="92">
        <f>SUM(D22,D24)</f>
        <v>118255.58</v>
      </c>
      <c r="E25" s="92">
        <f>SUM(E22,)</f>
        <v>959378.64</v>
      </c>
      <c r="F25" s="83"/>
      <c r="H25" s="5">
        <f>+D25+E25</f>
        <v>1077634.22</v>
      </c>
      <c r="J25" s="7"/>
    </row>
    <row r="26" spans="1:12" x14ac:dyDescent="0.25">
      <c r="A26" s="125"/>
      <c r="B26" s="87"/>
      <c r="C26" s="83"/>
      <c r="D26" s="93"/>
      <c r="E26" s="93"/>
      <c r="F26" s="83"/>
      <c r="J26" s="7"/>
    </row>
    <row r="27" spans="1:12" x14ac:dyDescent="0.25">
      <c r="A27" s="125"/>
      <c r="B27" s="87" t="s">
        <v>231</v>
      </c>
      <c r="C27" s="83"/>
      <c r="D27" s="93"/>
      <c r="E27" s="93"/>
      <c r="F27" s="83"/>
      <c r="J27" s="7"/>
    </row>
    <row r="28" spans="1:12" customFormat="1" x14ac:dyDescent="0.25">
      <c r="A28" s="27"/>
      <c r="B28" s="117"/>
      <c r="C28" s="83" t="s">
        <v>14</v>
      </c>
      <c r="D28" s="115">
        <f>+E28</f>
        <v>-5193368.4400000004</v>
      </c>
      <c r="E28" s="115">
        <v>-5193368.4400000004</v>
      </c>
      <c r="F28" s="113"/>
      <c r="G28" s="2"/>
      <c r="H28" s="4">
        <f>+D28+E28</f>
        <v>-10386736.880000001</v>
      </c>
      <c r="I28" s="2"/>
      <c r="J28" s="3"/>
      <c r="K28" s="2"/>
      <c r="L28" s="2"/>
    </row>
    <row r="29" spans="1:12" x14ac:dyDescent="0.25">
      <c r="A29" s="125"/>
      <c r="B29" s="83"/>
      <c r="C29" s="83" t="s">
        <v>58</v>
      </c>
      <c r="D29" s="126">
        <f>+' ERF-Rendimiento Financiero'!C23</f>
        <v>1682480.4520999994</v>
      </c>
      <c r="E29" s="126">
        <v>3217106.62</v>
      </c>
      <c r="F29" s="83"/>
      <c r="H29" s="5">
        <f>+D29+E29</f>
        <v>4899587.0720999995</v>
      </c>
      <c r="J29" s="7"/>
    </row>
    <row r="30" spans="1:12" x14ac:dyDescent="0.25">
      <c r="A30" s="125"/>
      <c r="B30" s="83"/>
      <c r="C30" s="83" t="s">
        <v>60</v>
      </c>
      <c r="D30" s="126">
        <f>'ECANP-Cambio Patrimonio'!G13+'ECANP-Cambio Patrimonio'!G18</f>
        <v>27047403.160000004</v>
      </c>
      <c r="E30" s="93">
        <v>24297008.68</v>
      </c>
      <c r="F30" s="83"/>
      <c r="H30" s="5">
        <f>+D30+E30</f>
        <v>51344411.840000004</v>
      </c>
      <c r="J30" s="7"/>
    </row>
    <row r="31" spans="1:12" x14ac:dyDescent="0.25">
      <c r="A31" s="125"/>
      <c r="B31" s="87" t="s">
        <v>15</v>
      </c>
      <c r="C31" s="83"/>
      <c r="D31" s="92">
        <f>SUM(D27:D30)</f>
        <v>23536515.172100004</v>
      </c>
      <c r="E31" s="92">
        <f>SUM(E28:E30)</f>
        <v>22320746.859999999</v>
      </c>
      <c r="F31" s="83"/>
      <c r="H31" s="5">
        <f>+D31+E31</f>
        <v>45857262.032100007</v>
      </c>
      <c r="J31" s="7"/>
    </row>
    <row r="32" spans="1:12" x14ac:dyDescent="0.25">
      <c r="A32" s="125"/>
      <c r="B32" s="87"/>
      <c r="C32" s="83"/>
      <c r="D32" s="90"/>
      <c r="E32" s="90"/>
      <c r="F32" s="83"/>
    </row>
    <row r="33" spans="1:8" ht="15.75" thickBot="1" x14ac:dyDescent="0.3">
      <c r="A33" s="125"/>
      <c r="B33" s="87" t="s">
        <v>53</v>
      </c>
      <c r="C33" s="83"/>
      <c r="D33" s="135">
        <f>D25+D31</f>
        <v>23654770.752100002</v>
      </c>
      <c r="E33" s="135">
        <f>+E25+E31</f>
        <v>23280125.5</v>
      </c>
      <c r="F33" s="83"/>
    </row>
    <row r="34" spans="1:8" ht="15.75" thickTop="1" x14ac:dyDescent="0.25">
      <c r="A34" s="125"/>
      <c r="B34" s="87"/>
      <c r="C34" s="83"/>
      <c r="D34" s="92">
        <f>D16-D33</f>
        <v>0</v>
      </c>
      <c r="E34" s="92"/>
      <c r="F34" s="83"/>
    </row>
    <row r="35" spans="1:8" x14ac:dyDescent="0.25">
      <c r="A35" s="125"/>
      <c r="B35" s="83"/>
      <c r="C35" s="83"/>
      <c r="D35" s="83"/>
      <c r="E35" s="93"/>
      <c r="F35" s="83"/>
      <c r="G35" s="5"/>
      <c r="H35" s="5"/>
    </row>
    <row r="36" spans="1:8" x14ac:dyDescent="0.25">
      <c r="A36" s="125"/>
      <c r="B36" s="156" t="s">
        <v>86</v>
      </c>
      <c r="C36" s="156"/>
      <c r="D36" s="156"/>
      <c r="E36" s="156"/>
      <c r="F36" s="83"/>
    </row>
    <row r="37" spans="1:8" x14ac:dyDescent="0.25">
      <c r="A37" s="125"/>
      <c r="B37" s="83"/>
      <c r="C37" s="87"/>
      <c r="D37" s="83"/>
      <c r="E37" s="83"/>
      <c r="F37" s="83"/>
    </row>
    <row r="38" spans="1:8" x14ac:dyDescent="0.25">
      <c r="D38" s="8" t="s">
        <v>8</v>
      </c>
      <c r="E38" s="8"/>
    </row>
    <row r="40" spans="1:8" x14ac:dyDescent="0.25">
      <c r="D40" s="8"/>
      <c r="E40" s="8"/>
    </row>
    <row r="41" spans="1:8" x14ac:dyDescent="0.25">
      <c r="D41" s="1" t="s">
        <v>8</v>
      </c>
    </row>
    <row r="42" spans="1:8" x14ac:dyDescent="0.25">
      <c r="D42" s="8" t="s">
        <v>8</v>
      </c>
      <c r="E42" s="5"/>
    </row>
  </sheetData>
  <mergeCells count="5">
    <mergeCell ref="B36:E36"/>
    <mergeCell ref="B1:E1"/>
    <mergeCell ref="B2:E2"/>
    <mergeCell ref="B3:E3"/>
    <mergeCell ref="B4:E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33"/>
  <sheetViews>
    <sheetView topLeftCell="A7" workbookViewId="0">
      <selection activeCell="D37" sqref="D37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3.7109375" style="1" customWidth="1"/>
    <col min="4" max="4" width="14.42578125" style="1" customWidth="1"/>
    <col min="5" max="5" width="3.7109375" style="1" customWidth="1"/>
    <col min="6" max="6" width="19.85546875" style="1" customWidth="1"/>
    <col min="7" max="7" width="14.85546875" style="1" hidden="1" customWidth="1"/>
    <col min="8" max="9" width="11.42578125" style="1"/>
    <col min="10" max="16384" width="11.42578125" style="6"/>
  </cols>
  <sheetData>
    <row r="1" spans="1:10" ht="15.75" x14ac:dyDescent="0.25">
      <c r="A1" s="157" t="str">
        <f>+'ESF - Situación Financiera'!B1</f>
        <v>Nombre de la Institución</v>
      </c>
      <c r="B1" s="157"/>
      <c r="C1" s="157"/>
      <c r="D1" s="157"/>
      <c r="E1" s="83"/>
      <c r="F1" s="83"/>
    </row>
    <row r="2" spans="1:10" ht="15.75" x14ac:dyDescent="0.25">
      <c r="A2" s="157" t="s">
        <v>16</v>
      </c>
      <c r="B2" s="157"/>
      <c r="C2" s="157"/>
      <c r="D2" s="157"/>
      <c r="E2" s="83"/>
      <c r="F2" s="83"/>
    </row>
    <row r="3" spans="1:10" ht="15.75" x14ac:dyDescent="0.25">
      <c r="A3" s="157" t="s">
        <v>88</v>
      </c>
      <c r="B3" s="157"/>
      <c r="C3" s="157"/>
      <c r="D3" s="157"/>
      <c r="E3" s="83"/>
      <c r="F3" s="83"/>
    </row>
    <row r="4" spans="1:10" ht="15.75" x14ac:dyDescent="0.25">
      <c r="A4" s="157" t="s">
        <v>1</v>
      </c>
      <c r="B4" s="157"/>
      <c r="C4" s="157"/>
      <c r="D4" s="157"/>
      <c r="E4" s="83"/>
      <c r="F4" s="83"/>
    </row>
    <row r="5" spans="1:10" x14ac:dyDescent="0.25">
      <c r="A5" s="83"/>
      <c r="B5" s="84"/>
      <c r="C5" s="83"/>
      <c r="D5" s="83"/>
      <c r="E5" s="83"/>
      <c r="F5" s="83"/>
    </row>
    <row r="6" spans="1:10" x14ac:dyDescent="0.25">
      <c r="A6" s="83"/>
      <c r="B6" s="83"/>
      <c r="C6" s="85">
        <v>2024</v>
      </c>
      <c r="D6" s="86">
        <v>2023</v>
      </c>
      <c r="E6" s="83"/>
      <c r="F6" s="83"/>
    </row>
    <row r="7" spans="1:10" x14ac:dyDescent="0.25">
      <c r="A7" s="87" t="s">
        <v>233</v>
      </c>
      <c r="B7" s="88"/>
      <c r="C7" s="89"/>
      <c r="D7" s="90"/>
      <c r="E7" s="83"/>
      <c r="F7" s="83"/>
      <c r="G7" s="5"/>
    </row>
    <row r="8" spans="1:10" x14ac:dyDescent="0.25">
      <c r="A8" s="83"/>
      <c r="B8" s="83" t="s">
        <v>17</v>
      </c>
      <c r="C8" s="91">
        <v>1054133.75</v>
      </c>
      <c r="D8" s="91">
        <v>996466.17</v>
      </c>
      <c r="E8" s="83"/>
      <c r="F8" s="83"/>
      <c r="G8" s="5">
        <f>+C8+D8</f>
        <v>2050599.92</v>
      </c>
    </row>
    <row r="9" spans="1:10" x14ac:dyDescent="0.25">
      <c r="A9" s="83"/>
      <c r="B9" s="83" t="s">
        <v>61</v>
      </c>
      <c r="C9" s="91">
        <v>282017.11</v>
      </c>
      <c r="D9" s="91">
        <v>360151</v>
      </c>
      <c r="E9" s="83"/>
      <c r="F9" s="83"/>
      <c r="G9" s="5">
        <f>+C9+D9</f>
        <v>642168.11</v>
      </c>
    </row>
    <row r="10" spans="1:10" x14ac:dyDescent="0.25">
      <c r="A10" s="83"/>
      <c r="B10" s="83" t="s">
        <v>52</v>
      </c>
      <c r="C10" s="134">
        <v>13521684</v>
      </c>
      <c r="D10" s="134">
        <v>15409472</v>
      </c>
      <c r="E10" s="83"/>
      <c r="F10" s="83"/>
      <c r="G10" s="5">
        <f>+C10+D10</f>
        <v>28931156</v>
      </c>
    </row>
    <row r="11" spans="1:10" x14ac:dyDescent="0.25">
      <c r="A11" s="87" t="s">
        <v>41</v>
      </c>
      <c r="B11" s="83"/>
      <c r="C11" s="92">
        <f>SUM(C8:C10)</f>
        <v>14857834.859999999</v>
      </c>
      <c r="D11" s="92">
        <f>SUM(D8:D10)</f>
        <v>16766089.17</v>
      </c>
      <c r="E11" s="83"/>
      <c r="F11" s="83"/>
      <c r="G11" s="5">
        <f>+C11+D11</f>
        <v>31623924.030000001</v>
      </c>
    </row>
    <row r="12" spans="1:10" x14ac:dyDescent="0.25">
      <c r="A12" s="83"/>
      <c r="B12" s="83" t="s">
        <v>8</v>
      </c>
      <c r="C12" s="93"/>
      <c r="D12" s="93"/>
      <c r="E12" s="83"/>
      <c r="F12" s="83"/>
    </row>
    <row r="13" spans="1:10" x14ac:dyDescent="0.25">
      <c r="A13" s="87" t="s">
        <v>238</v>
      </c>
      <c r="B13" s="83"/>
      <c r="C13" s="94"/>
      <c r="D13" s="94"/>
      <c r="E13" s="83"/>
      <c r="F13" s="83"/>
      <c r="G13" s="5"/>
    </row>
    <row r="14" spans="1:10" x14ac:dyDescent="0.25">
      <c r="A14" s="83"/>
      <c r="B14" s="83" t="s">
        <v>18</v>
      </c>
      <c r="C14" s="91">
        <f>'nota 12-20'!B54</f>
        <v>5856783.29</v>
      </c>
      <c r="D14" s="91">
        <v>5884950.0899999999</v>
      </c>
      <c r="E14" s="83"/>
      <c r="F14" s="83"/>
      <c r="G14" s="5">
        <f t="shared" ref="G14:G21" si="0">+C14+D14</f>
        <v>11741733.379999999</v>
      </c>
    </row>
    <row r="15" spans="1:10" x14ac:dyDescent="0.25">
      <c r="A15" s="83"/>
      <c r="B15" s="83" t="s">
        <v>19</v>
      </c>
      <c r="C15" s="91">
        <f>+'Estado Comparativo'!D16</f>
        <v>511255.25</v>
      </c>
      <c r="D15" s="91">
        <v>413192.1</v>
      </c>
      <c r="E15" s="83"/>
      <c r="F15" s="83"/>
      <c r="G15" s="5">
        <f t="shared" si="0"/>
        <v>924447.35</v>
      </c>
      <c r="H15" s="1" t="s">
        <v>8</v>
      </c>
    </row>
    <row r="16" spans="1:10" x14ac:dyDescent="0.25">
      <c r="A16" s="83"/>
      <c r="B16" s="95" t="s">
        <v>59</v>
      </c>
      <c r="C16" s="91">
        <f>+'Estado Comparativo'!D15</f>
        <v>2513725.02</v>
      </c>
      <c r="D16" s="91">
        <v>2545003.29</v>
      </c>
      <c r="E16" s="83"/>
      <c r="F16" s="83"/>
      <c r="G16" s="5">
        <f t="shared" si="0"/>
        <v>5058728.3100000005</v>
      </c>
      <c r="H16" s="7"/>
      <c r="J16" s="9"/>
    </row>
    <row r="17" spans="1:10" x14ac:dyDescent="0.25">
      <c r="A17" s="83"/>
      <c r="B17" s="83" t="s">
        <v>20</v>
      </c>
      <c r="C17" s="91">
        <f>-'nota 8 '!J19</f>
        <v>850091.1679</v>
      </c>
      <c r="D17" s="91">
        <v>868169.3</v>
      </c>
      <c r="E17" s="83"/>
      <c r="F17" s="83"/>
      <c r="G17" s="5">
        <f t="shared" si="0"/>
        <v>1718260.4679</v>
      </c>
    </row>
    <row r="18" spans="1:10" x14ac:dyDescent="0.25">
      <c r="A18" s="83"/>
      <c r="B18" s="95" t="s">
        <v>21</v>
      </c>
      <c r="C18" s="91">
        <f>+'Estado Comparativo'!D14+'Estado Comparativo'!D17+'Estado Comparativo'!D18</f>
        <v>3378263.31</v>
      </c>
      <c r="D18" s="91">
        <v>3711124.31</v>
      </c>
      <c r="E18" s="83"/>
      <c r="F18" s="93"/>
      <c r="G18" s="5">
        <f t="shared" si="0"/>
        <v>7089387.6200000001</v>
      </c>
      <c r="H18" s="7"/>
      <c r="J18" s="9"/>
    </row>
    <row r="19" spans="1:10" x14ac:dyDescent="0.25">
      <c r="A19" s="83"/>
      <c r="B19" s="83" t="s">
        <v>22</v>
      </c>
      <c r="C19" s="134">
        <f>+'Estado Comparativo'!D19</f>
        <v>65236.37</v>
      </c>
      <c r="D19" s="134">
        <v>126543.46</v>
      </c>
      <c r="E19" s="83"/>
      <c r="F19" s="96" t="s">
        <v>8</v>
      </c>
      <c r="G19" s="5">
        <f t="shared" si="0"/>
        <v>191779.83000000002</v>
      </c>
    </row>
    <row r="20" spans="1:10" x14ac:dyDescent="0.25">
      <c r="A20" s="87" t="s">
        <v>42</v>
      </c>
      <c r="B20" s="83"/>
      <c r="C20" s="92">
        <f>SUM(C14:C19)</f>
        <v>13175354.4079</v>
      </c>
      <c r="D20" s="92">
        <f>SUM(D14:D19)</f>
        <v>13548982.550000003</v>
      </c>
      <c r="E20" s="83"/>
      <c r="F20" s="83"/>
      <c r="G20" s="5">
        <f t="shared" si="0"/>
        <v>26724336.957900003</v>
      </c>
    </row>
    <row r="21" spans="1:10" x14ac:dyDescent="0.25">
      <c r="A21" s="97"/>
      <c r="B21" s="83"/>
      <c r="C21" s="93"/>
      <c r="D21" s="93"/>
      <c r="E21" s="83"/>
      <c r="F21" s="83"/>
      <c r="G21" s="5">
        <f t="shared" si="0"/>
        <v>0</v>
      </c>
    </row>
    <row r="22" spans="1:10" x14ac:dyDescent="0.25">
      <c r="A22" s="83"/>
      <c r="B22" s="83"/>
      <c r="C22" s="93"/>
      <c r="D22" s="93"/>
      <c r="E22" s="83"/>
      <c r="F22" s="83"/>
    </row>
    <row r="23" spans="1:10" x14ac:dyDescent="0.25">
      <c r="A23" s="87" t="s">
        <v>58</v>
      </c>
      <c r="B23" s="83"/>
      <c r="C23" s="92">
        <f>C11-C20</f>
        <v>1682480.4520999994</v>
      </c>
      <c r="D23" s="92">
        <f>+D11-D20</f>
        <v>3217106.6199999973</v>
      </c>
      <c r="E23" s="83"/>
      <c r="F23" s="83"/>
      <c r="G23" s="5">
        <f>+C23+D23</f>
        <v>4899587.0720999967</v>
      </c>
    </row>
    <row r="24" spans="1:10" x14ac:dyDescent="0.25">
      <c r="A24" s="87"/>
      <c r="B24" s="83"/>
      <c r="C24" s="93"/>
      <c r="D24" s="93"/>
      <c r="E24" s="83"/>
      <c r="F24" s="83"/>
    </row>
    <row r="25" spans="1:10" x14ac:dyDescent="0.25">
      <c r="A25" s="156" t="str">
        <f>+'ESF - Situación Financiera'!B36</f>
        <v>Las notas son parte integral de estos Estados Financieros.</v>
      </c>
      <c r="B25" s="156"/>
      <c r="C25" s="156"/>
      <c r="D25" s="156"/>
      <c r="E25" s="83"/>
      <c r="F25" s="83"/>
    </row>
    <row r="26" spans="1:10" x14ac:dyDescent="0.25">
      <c r="A26" s="83"/>
      <c r="B26" s="87"/>
      <c r="C26" s="83"/>
      <c r="D26" s="83"/>
      <c r="E26" s="83"/>
      <c r="F26" s="83"/>
    </row>
    <row r="27" spans="1:10" x14ac:dyDescent="0.25">
      <c r="A27" s="83"/>
      <c r="B27" s="83"/>
      <c r="C27" s="83"/>
      <c r="D27" s="83"/>
      <c r="E27" s="83"/>
      <c r="F27" s="83"/>
    </row>
    <row r="28" spans="1:10" x14ac:dyDescent="0.25">
      <c r="A28" s="83"/>
      <c r="B28" s="83"/>
      <c r="C28" s="93"/>
      <c r="D28" s="93"/>
      <c r="E28" s="83"/>
      <c r="F28" s="83"/>
    </row>
    <row r="29" spans="1:10" x14ac:dyDescent="0.25">
      <c r="A29" s="83"/>
      <c r="B29" s="83"/>
      <c r="C29" s="83"/>
      <c r="D29" s="83"/>
      <c r="E29" s="83"/>
      <c r="F29" s="83"/>
    </row>
    <row r="30" spans="1:10" x14ac:dyDescent="0.25">
      <c r="A30" s="83"/>
      <c r="B30" s="83"/>
      <c r="C30" s="83"/>
      <c r="D30" s="83"/>
      <c r="E30" s="83"/>
      <c r="F30" s="83"/>
    </row>
    <row r="31" spans="1:10" x14ac:dyDescent="0.25">
      <c r="A31" s="83"/>
      <c r="B31" s="83"/>
      <c r="C31" s="83"/>
      <c r="D31" s="83"/>
      <c r="E31" s="83"/>
      <c r="F31" s="83"/>
    </row>
    <row r="32" spans="1:10" x14ac:dyDescent="0.25">
      <c r="A32" s="83"/>
      <c r="B32" s="83"/>
      <c r="C32" s="83"/>
      <c r="D32" s="83"/>
      <c r="E32" s="83"/>
      <c r="F32" s="83"/>
    </row>
    <row r="33" spans="1:6" x14ac:dyDescent="0.25">
      <c r="A33" s="83"/>
      <c r="B33" s="83"/>
      <c r="C33" s="83"/>
      <c r="D33" s="83"/>
      <c r="E33" s="83"/>
      <c r="F33" s="83"/>
    </row>
  </sheetData>
  <mergeCells count="5">
    <mergeCell ref="A1:D1"/>
    <mergeCell ref="A2:D2"/>
    <mergeCell ref="A3:D3"/>
    <mergeCell ref="A4:D4"/>
    <mergeCell ref="A25:D25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28"/>
  <sheetViews>
    <sheetView topLeftCell="A7" workbookViewId="0">
      <selection activeCell="H37" sqref="H37"/>
    </sheetView>
  </sheetViews>
  <sheetFormatPr baseColWidth="10" defaultRowHeight="15" x14ac:dyDescent="0.25"/>
  <cols>
    <col min="1" max="1" width="3.5703125" bestFit="1" customWidth="1"/>
    <col min="2" max="2" width="38.5703125" customWidth="1"/>
    <col min="3" max="3" width="14.42578125" customWidth="1"/>
    <col min="4" max="5" width="18.85546875" customWidth="1"/>
    <col min="6" max="6" width="20.42578125" customWidth="1"/>
  </cols>
  <sheetData>
    <row r="1" spans="1:8" x14ac:dyDescent="0.25">
      <c r="A1" s="159" t="s">
        <v>64</v>
      </c>
      <c r="B1" s="159"/>
      <c r="C1" s="159"/>
      <c r="D1" s="159"/>
      <c r="E1" s="159"/>
      <c r="F1" s="159"/>
      <c r="G1" s="12"/>
      <c r="H1" s="12"/>
    </row>
    <row r="2" spans="1:8" x14ac:dyDescent="0.25">
      <c r="A2" s="159" t="s">
        <v>90</v>
      </c>
      <c r="B2" s="159"/>
      <c r="C2" s="159"/>
      <c r="D2" s="159"/>
      <c r="E2" s="159"/>
      <c r="F2" s="159"/>
      <c r="G2" s="12"/>
      <c r="H2" s="12"/>
    </row>
    <row r="3" spans="1:8" x14ac:dyDescent="0.25">
      <c r="A3" s="159" t="s">
        <v>65</v>
      </c>
      <c r="B3" s="159"/>
      <c r="C3" s="159"/>
      <c r="D3" s="159"/>
      <c r="E3" s="159"/>
      <c r="F3" s="159"/>
      <c r="G3" s="12"/>
      <c r="H3" s="12"/>
    </row>
    <row r="4" spans="1:8" x14ac:dyDescent="0.25">
      <c r="A4" s="160" t="s">
        <v>66</v>
      </c>
      <c r="B4" s="160"/>
      <c r="C4" s="160"/>
      <c r="D4" s="160"/>
      <c r="E4" s="160"/>
      <c r="F4" s="160"/>
      <c r="G4" s="13"/>
      <c r="H4" s="13"/>
    </row>
    <row r="5" spans="1:8" x14ac:dyDescent="0.25">
      <c r="A5" s="160"/>
      <c r="B5" s="160"/>
      <c r="C5" s="160"/>
      <c r="D5" s="160"/>
      <c r="E5" s="160"/>
      <c r="F5" s="160"/>
      <c r="G5" s="13"/>
      <c r="H5" s="13"/>
    </row>
    <row r="6" spans="1:8" ht="42.75" x14ac:dyDescent="0.25">
      <c r="A6" s="158" t="s">
        <v>67</v>
      </c>
      <c r="B6" s="158"/>
      <c r="C6" s="98" t="s">
        <v>68</v>
      </c>
      <c r="D6" s="98" t="s">
        <v>69</v>
      </c>
      <c r="E6" s="98" t="s">
        <v>70</v>
      </c>
      <c r="F6" s="98" t="s">
        <v>71</v>
      </c>
    </row>
    <row r="7" spans="1:8" x14ac:dyDescent="0.25">
      <c r="A7" s="99">
        <v>1</v>
      </c>
      <c r="B7" s="100" t="s">
        <v>72</v>
      </c>
      <c r="C7" s="101">
        <f>SUM(C8:C11)</f>
        <v>33350437.829999998</v>
      </c>
      <c r="D7" s="102">
        <f>SUM(D8:D11)</f>
        <v>15765072.689999999</v>
      </c>
      <c r="E7" s="103">
        <f>+D7/C7</f>
        <v>0.472709616898004</v>
      </c>
      <c r="F7" s="101">
        <f>SUM(F8:FF11)</f>
        <v>17585365.140000001</v>
      </c>
    </row>
    <row r="8" spans="1:8" x14ac:dyDescent="0.25">
      <c r="A8" s="104" t="s">
        <v>94</v>
      </c>
      <c r="B8" s="105" t="s">
        <v>73</v>
      </c>
      <c r="C8" s="106">
        <v>3437550</v>
      </c>
      <c r="D8" s="106">
        <v>1054133.75</v>
      </c>
      <c r="E8" s="103">
        <f t="shared" ref="E8:E10" si="0">+D8/C8</f>
        <v>0.3066526305071926</v>
      </c>
      <c r="F8" s="106">
        <f>+C8-D8</f>
        <v>2383416.25</v>
      </c>
    </row>
    <row r="9" spans="1:8" x14ac:dyDescent="0.25">
      <c r="A9" s="104" t="s">
        <v>95</v>
      </c>
      <c r="B9" s="105" t="s">
        <v>74</v>
      </c>
      <c r="C9" s="106">
        <v>27845971</v>
      </c>
      <c r="D9" s="106">
        <v>13521684</v>
      </c>
      <c r="E9" s="103">
        <f t="shared" si="0"/>
        <v>0.48558852553570497</v>
      </c>
      <c r="F9" s="106">
        <f t="shared" ref="F9:F20" si="1">+C9-D9</f>
        <v>14324287</v>
      </c>
    </row>
    <row r="10" spans="1:8" x14ac:dyDescent="0.25">
      <c r="A10" s="104" t="s">
        <v>96</v>
      </c>
      <c r="B10" s="105" t="s">
        <v>75</v>
      </c>
      <c r="C10" s="106">
        <v>1159679</v>
      </c>
      <c r="D10" s="107">
        <v>282017.11</v>
      </c>
      <c r="E10" s="103">
        <f t="shared" si="0"/>
        <v>0.24318549357192809</v>
      </c>
      <c r="F10" s="106">
        <f t="shared" si="1"/>
        <v>877661.89</v>
      </c>
    </row>
    <row r="11" spans="1:8" x14ac:dyDescent="0.25">
      <c r="A11" s="104" t="s">
        <v>97</v>
      </c>
      <c r="B11" s="105" t="s">
        <v>93</v>
      </c>
      <c r="C11" s="106">
        <v>907237.83</v>
      </c>
      <c r="D11" s="107">
        <v>907237.83</v>
      </c>
      <c r="E11" s="103">
        <f>+D11/C11</f>
        <v>1</v>
      </c>
      <c r="F11" s="106">
        <f>+C11-D11</f>
        <v>0</v>
      </c>
    </row>
    <row r="12" spans="1:8" x14ac:dyDescent="0.25">
      <c r="A12" s="99">
        <v>2</v>
      </c>
      <c r="B12" s="100" t="s">
        <v>76</v>
      </c>
      <c r="C12" s="101">
        <f>SUM(C13:C20)</f>
        <v>33350437.829999998</v>
      </c>
      <c r="D12" s="102">
        <f>SUM(D13:D20)</f>
        <v>15363281.989999998</v>
      </c>
      <c r="E12" s="108">
        <f>+D12/C12</f>
        <v>0.46066207791071745</v>
      </c>
      <c r="F12" s="101">
        <f t="shared" si="1"/>
        <v>17987155.84</v>
      </c>
    </row>
    <row r="13" spans="1:8" x14ac:dyDescent="0.25">
      <c r="A13" s="104" t="s">
        <v>98</v>
      </c>
      <c r="B13" s="105" t="s">
        <v>77</v>
      </c>
      <c r="C13" s="106">
        <v>13760037.619999999</v>
      </c>
      <c r="D13" s="107">
        <v>5856783.29</v>
      </c>
      <c r="E13" s="108">
        <f t="shared" ref="E13:E20" si="2">+D13/C13</f>
        <v>0.42563715679725012</v>
      </c>
      <c r="F13" s="106">
        <f t="shared" si="1"/>
        <v>7903254.3299999991</v>
      </c>
    </row>
    <row r="14" spans="1:8" x14ac:dyDescent="0.25">
      <c r="A14" s="104" t="s">
        <v>99</v>
      </c>
      <c r="B14" s="105" t="s">
        <v>78</v>
      </c>
      <c r="C14" s="106">
        <v>4630594</v>
      </c>
      <c r="D14" s="106">
        <v>2844239.15</v>
      </c>
      <c r="E14" s="108">
        <f t="shared" si="2"/>
        <v>0.61422771031103141</v>
      </c>
      <c r="F14" s="106">
        <f t="shared" si="1"/>
        <v>1786354.85</v>
      </c>
    </row>
    <row r="15" spans="1:8" x14ac:dyDescent="0.25">
      <c r="A15" s="104" t="s">
        <v>100</v>
      </c>
      <c r="B15" s="105" t="s">
        <v>79</v>
      </c>
      <c r="C15" s="106">
        <v>5313903</v>
      </c>
      <c r="D15" s="106">
        <v>2513725.02</v>
      </c>
      <c r="E15" s="108">
        <f t="shared" si="2"/>
        <v>0.47304683958288285</v>
      </c>
      <c r="F15" s="106">
        <f t="shared" si="1"/>
        <v>2800177.98</v>
      </c>
    </row>
    <row r="16" spans="1:8" x14ac:dyDescent="0.25">
      <c r="A16" s="104" t="s">
        <v>101</v>
      </c>
      <c r="B16" s="105" t="s">
        <v>80</v>
      </c>
      <c r="C16" s="106">
        <v>1140328.8799999999</v>
      </c>
      <c r="D16" s="106">
        <v>511255.25</v>
      </c>
      <c r="E16" s="108">
        <f t="shared" si="2"/>
        <v>0.44834017533608378</v>
      </c>
      <c r="F16" s="106">
        <f t="shared" si="1"/>
        <v>629073.62999999989</v>
      </c>
    </row>
    <row r="17" spans="1:6" x14ac:dyDescent="0.25">
      <c r="A17" s="104" t="s">
        <v>102</v>
      </c>
      <c r="B17" s="105" t="s">
        <v>81</v>
      </c>
      <c r="C17" s="106">
        <v>376000</v>
      </c>
      <c r="D17" s="106">
        <v>84000</v>
      </c>
      <c r="E17" s="108">
        <f t="shared" si="2"/>
        <v>0.22340425531914893</v>
      </c>
      <c r="F17" s="106">
        <f t="shared" si="1"/>
        <v>292000</v>
      </c>
    </row>
    <row r="18" spans="1:6" x14ac:dyDescent="0.25">
      <c r="A18" s="104" t="s">
        <v>103</v>
      </c>
      <c r="B18" s="105" t="s">
        <v>82</v>
      </c>
      <c r="C18" s="106">
        <v>4837500</v>
      </c>
      <c r="D18" s="106">
        <v>450024.16</v>
      </c>
      <c r="E18" s="108">
        <f t="shared" si="2"/>
        <v>9.3028250129198964E-2</v>
      </c>
      <c r="F18" s="106">
        <f t="shared" si="1"/>
        <v>4387475.84</v>
      </c>
    </row>
    <row r="19" spans="1:6" x14ac:dyDescent="0.25">
      <c r="A19" s="104" t="s">
        <v>104</v>
      </c>
      <c r="B19" s="105" t="s">
        <v>83</v>
      </c>
      <c r="C19" s="106">
        <v>135800</v>
      </c>
      <c r="D19" s="107">
        <v>65236.37</v>
      </c>
      <c r="E19" s="108">
        <f t="shared" si="2"/>
        <v>0.48038564064801181</v>
      </c>
      <c r="F19" s="106">
        <f t="shared" si="1"/>
        <v>70563.63</v>
      </c>
    </row>
    <row r="20" spans="1:6" x14ac:dyDescent="0.25">
      <c r="A20" s="104" t="s">
        <v>105</v>
      </c>
      <c r="B20" s="105" t="s">
        <v>106</v>
      </c>
      <c r="C20" s="106">
        <v>3156274.33</v>
      </c>
      <c r="D20" s="106">
        <v>3038018.75</v>
      </c>
      <c r="E20" s="108">
        <f t="shared" si="2"/>
        <v>0.96253317435813635</v>
      </c>
      <c r="F20" s="106">
        <f t="shared" si="1"/>
        <v>118255.58000000007</v>
      </c>
    </row>
    <row r="21" spans="1:6" ht="15.75" x14ac:dyDescent="0.25">
      <c r="A21" s="109" t="s">
        <v>8</v>
      </c>
      <c r="B21" s="110" t="s">
        <v>84</v>
      </c>
      <c r="C21" s="111">
        <f>+C7-C12</f>
        <v>0</v>
      </c>
      <c r="D21" s="111">
        <f>+D7-D12</f>
        <v>401790.70000000112</v>
      </c>
      <c r="E21" s="111">
        <v>0</v>
      </c>
      <c r="F21" s="111">
        <v>0</v>
      </c>
    </row>
    <row r="22" spans="1:6" x14ac:dyDescent="0.25">
      <c r="A22" s="27"/>
      <c r="B22" s="27"/>
      <c r="C22" s="27"/>
      <c r="D22" s="27"/>
      <c r="E22" s="27"/>
      <c r="F22" s="27"/>
    </row>
    <row r="23" spans="1:6" x14ac:dyDescent="0.25">
      <c r="A23" s="27"/>
      <c r="B23" s="27"/>
      <c r="C23" s="27"/>
      <c r="D23" s="27"/>
      <c r="E23" s="27"/>
      <c r="F23" s="27"/>
    </row>
    <row r="24" spans="1:6" x14ac:dyDescent="0.25">
      <c r="A24" s="27"/>
      <c r="B24" s="27"/>
      <c r="C24" s="27"/>
      <c r="D24" s="27" t="s">
        <v>8</v>
      </c>
      <c r="E24" s="27"/>
      <c r="F24" s="27"/>
    </row>
    <row r="25" spans="1:6" x14ac:dyDescent="0.25">
      <c r="A25" s="27"/>
      <c r="B25" s="27"/>
      <c r="C25" s="27"/>
      <c r="D25" s="112" t="s">
        <v>8</v>
      </c>
      <c r="E25" s="27"/>
      <c r="F25" s="27"/>
    </row>
    <row r="26" spans="1:6" x14ac:dyDescent="0.25">
      <c r="A26" s="27"/>
      <c r="B26" s="27"/>
      <c r="C26" s="27"/>
      <c r="D26" s="112" t="s">
        <v>8</v>
      </c>
      <c r="E26" s="27"/>
      <c r="F26" s="27"/>
    </row>
    <row r="27" spans="1:6" x14ac:dyDescent="0.25">
      <c r="A27" s="27"/>
      <c r="B27" s="27"/>
      <c r="C27" s="112" t="s">
        <v>8</v>
      </c>
      <c r="D27" s="27"/>
      <c r="E27" s="27"/>
      <c r="F27" s="27"/>
    </row>
    <row r="28" spans="1:6" x14ac:dyDescent="0.25">
      <c r="C28" s="14" t="s">
        <v>8</v>
      </c>
    </row>
  </sheetData>
  <mergeCells count="6">
    <mergeCell ref="A6:B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64"/>
  <sheetViews>
    <sheetView tabSelected="1" zoomScaleNormal="100" workbookViewId="0">
      <selection activeCell="C36" sqref="C36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7.5703125" style="1" customWidth="1"/>
    <col min="4" max="4" width="17.28515625" style="1" customWidth="1"/>
    <col min="5" max="5" width="2.7109375" style="1" customWidth="1"/>
    <col min="6" max="16384" width="11.42578125" style="6"/>
  </cols>
  <sheetData>
    <row r="1" spans="1:5" ht="15.75" x14ac:dyDescent="0.25">
      <c r="A1" s="157" t="str">
        <f>+'ESF - Situación Financiera'!B1</f>
        <v>Nombre de la Institución</v>
      </c>
      <c r="B1" s="157"/>
      <c r="C1" s="157"/>
      <c r="D1" s="157"/>
    </row>
    <row r="2" spans="1:5" ht="15.75" x14ac:dyDescent="0.25">
      <c r="A2" s="157" t="s">
        <v>27</v>
      </c>
      <c r="B2" s="157"/>
      <c r="C2" s="157"/>
      <c r="D2" s="157"/>
    </row>
    <row r="3" spans="1:5" ht="15.75" x14ac:dyDescent="0.25">
      <c r="A3" s="157" t="str">
        <f>+' ERF-Rendimiento Financiero'!A3</f>
        <v>Del ejercicio Cortado al  al  30 de Junio  2024 y 2023</v>
      </c>
      <c r="B3" s="157"/>
      <c r="C3" s="157"/>
      <c r="D3" s="157"/>
    </row>
    <row r="4" spans="1:5" ht="15.75" x14ac:dyDescent="0.25">
      <c r="A4" s="157" t="s">
        <v>1</v>
      </c>
      <c r="B4" s="157"/>
      <c r="C4" s="157"/>
      <c r="D4" s="157"/>
    </row>
    <row r="5" spans="1:5" x14ac:dyDescent="0.25">
      <c r="A5" s="83"/>
      <c r="B5" s="84"/>
      <c r="C5" s="93"/>
      <c r="D5" s="83"/>
    </row>
    <row r="6" spans="1:5" x14ac:dyDescent="0.25">
      <c r="A6" s="83"/>
      <c r="B6" s="83"/>
      <c r="C6" s="86">
        <v>2024</v>
      </c>
      <c r="D6" s="86">
        <v>2023</v>
      </c>
    </row>
    <row r="7" spans="1:5" x14ac:dyDescent="0.25">
      <c r="A7" s="87" t="s">
        <v>63</v>
      </c>
      <c r="B7" s="88"/>
      <c r="C7" s="89"/>
      <c r="D7" s="90"/>
    </row>
    <row r="8" spans="1:5" customFormat="1" x14ac:dyDescent="0.25">
      <c r="A8" s="113"/>
      <c r="B8" s="114" t="s">
        <v>28</v>
      </c>
      <c r="C8" s="115">
        <f>+'Estado Comparativo'!D8</f>
        <v>1054133.75</v>
      </c>
      <c r="D8" s="116">
        <v>996466.17</v>
      </c>
      <c r="E8" s="2"/>
    </row>
    <row r="9" spans="1:5" customFormat="1" x14ac:dyDescent="0.25">
      <c r="A9" s="113"/>
      <c r="B9" s="114" t="s">
        <v>29</v>
      </c>
      <c r="C9" s="115">
        <f>+'Estado Comparativo'!D10</f>
        <v>282017.11</v>
      </c>
      <c r="D9" s="116">
        <v>360151</v>
      </c>
      <c r="E9" s="2"/>
    </row>
    <row r="10" spans="1:5" x14ac:dyDescent="0.25">
      <c r="A10" s="83"/>
      <c r="B10" s="114" t="s">
        <v>30</v>
      </c>
      <c r="C10" s="93">
        <f>+'Estado Comparativo'!D9</f>
        <v>13521684</v>
      </c>
      <c r="D10" s="93">
        <v>15409472</v>
      </c>
    </row>
    <row r="11" spans="1:5" customFormat="1" x14ac:dyDescent="0.25">
      <c r="A11" s="117"/>
      <c r="B11" s="118"/>
      <c r="C11" s="119"/>
      <c r="D11" s="119"/>
      <c r="E11" s="2"/>
    </row>
    <row r="12" spans="1:5" customFormat="1" ht="30" x14ac:dyDescent="0.25">
      <c r="A12" s="113"/>
      <c r="B12" s="114" t="s">
        <v>31</v>
      </c>
      <c r="C12" s="115">
        <v>-511255.25</v>
      </c>
      <c r="D12" s="115">
        <v>-413192.1</v>
      </c>
      <c r="E12" s="2"/>
    </row>
    <row r="13" spans="1:5" x14ac:dyDescent="0.25">
      <c r="A13" s="83"/>
      <c r="B13" s="114" t="s">
        <v>32</v>
      </c>
      <c r="C13" s="93">
        <v>-5457674.3399999999</v>
      </c>
      <c r="D13" s="93">
        <v>-5710130.4199999999</v>
      </c>
    </row>
    <row r="14" spans="1:5" customFormat="1" x14ac:dyDescent="0.25">
      <c r="A14" s="113"/>
      <c r="B14" s="114" t="s">
        <v>33</v>
      </c>
      <c r="C14" s="115">
        <v>-399108.95</v>
      </c>
      <c r="D14" s="115">
        <v>-174819.67</v>
      </c>
      <c r="E14" s="2"/>
    </row>
    <row r="15" spans="1:5" x14ac:dyDescent="0.25">
      <c r="A15" s="83"/>
      <c r="B15" s="114" t="s">
        <v>34</v>
      </c>
      <c r="C15" s="93">
        <f>-'Estado Comparativo'!D15</f>
        <v>-2513725.02</v>
      </c>
      <c r="D15" s="93">
        <v>-2545003.29</v>
      </c>
    </row>
    <row r="16" spans="1:5" customFormat="1" x14ac:dyDescent="0.25">
      <c r="A16" s="113"/>
      <c r="B16" s="114" t="s">
        <v>35</v>
      </c>
      <c r="C16" s="115">
        <f>-'Estado Comparativo'!D19</f>
        <v>-65236.37</v>
      </c>
      <c r="D16" s="115">
        <v>-126543.46</v>
      </c>
      <c r="E16" s="2"/>
    </row>
    <row r="17" spans="1:9" x14ac:dyDescent="0.25">
      <c r="A17" s="83"/>
      <c r="B17" s="114" t="s">
        <v>36</v>
      </c>
      <c r="C17" s="153">
        <f>-'Estado Comparativo'!D14-'Estado Comparativo'!D17-'Estado Comparativo'!D18</f>
        <v>-3378263.31</v>
      </c>
      <c r="D17" s="153">
        <v>-3741124.31</v>
      </c>
      <c r="E17" s="10"/>
    </row>
    <row r="18" spans="1:9" x14ac:dyDescent="0.25">
      <c r="A18" s="87" t="s">
        <v>43</v>
      </c>
      <c r="B18" s="83"/>
      <c r="C18" s="92">
        <f>SUM(C8:C17)</f>
        <v>2532571.6200000006</v>
      </c>
      <c r="D18" s="92">
        <f>SUM(D8:D17)</f>
        <v>4055275.9200000004</v>
      </c>
    </row>
    <row r="19" spans="1:9" x14ac:dyDescent="0.25">
      <c r="A19" s="83"/>
      <c r="B19" s="83" t="s">
        <v>8</v>
      </c>
      <c r="C19" s="93"/>
      <c r="D19" s="93"/>
      <c r="I19" s="6" t="s">
        <v>8</v>
      </c>
    </row>
    <row r="20" spans="1:9" x14ac:dyDescent="0.25">
      <c r="A20" s="87" t="s">
        <v>62</v>
      </c>
      <c r="B20" s="88"/>
      <c r="C20" s="92"/>
      <c r="D20" s="93"/>
    </row>
    <row r="21" spans="1:9" customFormat="1" x14ac:dyDescent="0.25">
      <c r="A21" s="113"/>
      <c r="B21" s="114" t="s">
        <v>37</v>
      </c>
      <c r="C21" s="115">
        <v>0</v>
      </c>
      <c r="D21" s="115">
        <v>-3047134.08</v>
      </c>
      <c r="E21" s="2"/>
    </row>
    <row r="22" spans="1:9" x14ac:dyDescent="0.25">
      <c r="A22" s="87" t="s">
        <v>38</v>
      </c>
      <c r="B22" s="83"/>
      <c r="C22" s="92">
        <f>SUM(C21:C21)</f>
        <v>0</v>
      </c>
      <c r="D22" s="92">
        <f>SUM(D21:D21)</f>
        <v>-3047134.08</v>
      </c>
      <c r="G22" s="6" t="s">
        <v>8</v>
      </c>
    </row>
    <row r="23" spans="1:9" x14ac:dyDescent="0.25">
      <c r="A23" s="87"/>
      <c r="B23" s="83"/>
      <c r="C23" s="93"/>
      <c r="D23" s="93"/>
    </row>
    <row r="24" spans="1:9" customFormat="1" x14ac:dyDescent="0.25">
      <c r="A24" s="117" t="s">
        <v>44</v>
      </c>
      <c r="B24" s="120"/>
      <c r="C24" s="92"/>
      <c r="D24" s="93"/>
      <c r="E24" s="1"/>
    </row>
    <row r="25" spans="1:9" customFormat="1" ht="30" x14ac:dyDescent="0.25">
      <c r="A25" s="113"/>
      <c r="B25" s="114" t="s">
        <v>39</v>
      </c>
      <c r="C25" s="115">
        <f>-3038018.75</f>
        <v>-3038018.75</v>
      </c>
      <c r="D25" s="115">
        <v>0</v>
      </c>
      <c r="E25" s="2"/>
    </row>
    <row r="26" spans="1:9" customFormat="1" x14ac:dyDescent="0.25">
      <c r="A26" s="113"/>
      <c r="B26" s="114" t="s">
        <v>246</v>
      </c>
      <c r="C26" s="154">
        <v>-416711.74</v>
      </c>
      <c r="D26" s="154">
        <v>-72098.36</v>
      </c>
      <c r="E26" s="2"/>
    </row>
    <row r="27" spans="1:9" customFormat="1" x14ac:dyDescent="0.25">
      <c r="A27" s="117" t="s">
        <v>40</v>
      </c>
      <c r="B27" s="121"/>
      <c r="C27" s="92">
        <f>SUM(C25:C26)</f>
        <v>-3454730.49</v>
      </c>
      <c r="D27" s="92">
        <f>SUM(D25:D26)</f>
        <v>-72098.36</v>
      </c>
      <c r="E27" s="2"/>
    </row>
    <row r="28" spans="1:9" customFormat="1" x14ac:dyDescent="0.25">
      <c r="A28" s="117"/>
      <c r="B28" s="121"/>
      <c r="C28" s="155"/>
      <c r="D28" s="155"/>
      <c r="E28" s="2"/>
    </row>
    <row r="29" spans="1:9" x14ac:dyDescent="0.25">
      <c r="A29" s="97" t="s">
        <v>54</v>
      </c>
      <c r="B29" s="83"/>
      <c r="C29" s="115">
        <f>+C18+C27</f>
        <v>-922158.86999999965</v>
      </c>
      <c r="D29" s="93">
        <f>+D18+D22+D27</f>
        <v>936043.48000000033</v>
      </c>
    </row>
    <row r="30" spans="1:9" x14ac:dyDescent="0.25">
      <c r="A30" s="83" t="s">
        <v>56</v>
      </c>
      <c r="B30" s="83"/>
      <c r="C30" s="122">
        <v>1473802.1300000001</v>
      </c>
      <c r="D30" s="93">
        <v>5279203.24</v>
      </c>
    </row>
    <row r="31" spans="1:9" ht="15.75" thickBot="1" x14ac:dyDescent="0.3">
      <c r="A31" s="87" t="s">
        <v>55</v>
      </c>
      <c r="B31" s="83"/>
      <c r="C31" s="135">
        <f>SUM(C29:C30)</f>
        <v>551643.26000000047</v>
      </c>
      <c r="D31" s="135">
        <f>SUM(D29:D30)</f>
        <v>6215246.7200000007</v>
      </c>
    </row>
    <row r="32" spans="1:9" ht="15.75" thickTop="1" x14ac:dyDescent="0.25">
      <c r="A32" s="87"/>
      <c r="B32" s="83"/>
      <c r="C32" s="90"/>
      <c r="D32" s="90"/>
    </row>
    <row r="33" spans="1:6" x14ac:dyDescent="0.25">
      <c r="A33" s="83"/>
      <c r="B33" s="83"/>
      <c r="C33" s="83"/>
      <c r="D33" s="83"/>
    </row>
    <row r="34" spans="1:6" x14ac:dyDescent="0.25">
      <c r="A34" s="83" t="str">
        <f>+'ESF - Situación Financiera'!B36</f>
        <v>Las notas son parte integral de estos Estados Financieros.</v>
      </c>
      <c r="B34" s="83"/>
      <c r="C34" s="83"/>
      <c r="D34" s="93"/>
      <c r="F34" s="1"/>
    </row>
    <row r="35" spans="1:6" x14ac:dyDescent="0.25">
      <c r="A35" s="83"/>
      <c r="B35" s="87"/>
      <c r="C35" s="83"/>
      <c r="D35" s="93"/>
    </row>
    <row r="36" spans="1:6" ht="28.5" customHeight="1" x14ac:dyDescent="0.25">
      <c r="A36" s="83"/>
      <c r="B36" s="83"/>
      <c r="C36" s="83" t="s">
        <v>8</v>
      </c>
      <c r="D36" s="93"/>
    </row>
    <row r="37" spans="1:6" x14ac:dyDescent="0.25">
      <c r="A37" s="83"/>
      <c r="B37" s="83"/>
      <c r="C37" s="93" t="s">
        <v>8</v>
      </c>
      <c r="D37" s="93"/>
    </row>
    <row r="38" spans="1:6" x14ac:dyDescent="0.25">
      <c r="A38" s="83"/>
      <c r="B38" s="83"/>
      <c r="C38" s="93"/>
      <c r="D38" s="123"/>
    </row>
    <row r="39" spans="1:6" x14ac:dyDescent="0.25">
      <c r="A39" s="83"/>
      <c r="B39" s="83"/>
      <c r="C39" s="93"/>
      <c r="D39" s="83"/>
    </row>
    <row r="40" spans="1:6" x14ac:dyDescent="0.25">
      <c r="A40" s="83"/>
      <c r="B40" s="83"/>
      <c r="C40" s="93"/>
      <c r="D40" s="83"/>
    </row>
    <row r="41" spans="1:6" x14ac:dyDescent="0.25">
      <c r="A41" s="83"/>
      <c r="B41" s="83"/>
      <c r="C41" s="83"/>
      <c r="D41" s="83"/>
    </row>
    <row r="54" spans="3:4" x14ac:dyDescent="0.25">
      <c r="C54" s="11"/>
      <c r="D54" s="11"/>
    </row>
    <row r="55" spans="3:4" x14ac:dyDescent="0.25">
      <c r="C55" s="11"/>
      <c r="D55" s="11"/>
    </row>
    <row r="56" spans="3:4" x14ac:dyDescent="0.25">
      <c r="C56" s="11"/>
      <c r="D56" s="11"/>
    </row>
    <row r="57" spans="3:4" x14ac:dyDescent="0.25">
      <c r="C57" s="11"/>
      <c r="D57" s="11"/>
    </row>
    <row r="58" spans="3:4" x14ac:dyDescent="0.25">
      <c r="C58" s="11"/>
      <c r="D58" s="11"/>
    </row>
    <row r="59" spans="3:4" x14ac:dyDescent="0.25">
      <c r="C59" s="11"/>
      <c r="D59" s="11"/>
    </row>
    <row r="60" spans="3:4" x14ac:dyDescent="0.25">
      <c r="C60" s="11"/>
      <c r="D60" s="11"/>
    </row>
    <row r="61" spans="3:4" x14ac:dyDescent="0.25">
      <c r="C61" s="11"/>
      <c r="D61" s="11"/>
    </row>
    <row r="62" spans="3:4" x14ac:dyDescent="0.25">
      <c r="C62" s="11"/>
      <c r="D62" s="11"/>
    </row>
    <row r="63" spans="3:4" x14ac:dyDescent="0.25">
      <c r="C63" s="11"/>
      <c r="D63" s="11"/>
    </row>
    <row r="64" spans="3:4" x14ac:dyDescent="0.25">
      <c r="C64" s="11"/>
      <c r="D64" s="11"/>
    </row>
  </sheetData>
  <mergeCells count="4">
    <mergeCell ref="A1:D1"/>
    <mergeCell ref="A2:D2"/>
    <mergeCell ref="A3:D3"/>
    <mergeCell ref="A4:D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27"/>
  <sheetViews>
    <sheetView workbookViewId="0">
      <selection activeCell="J14" sqref="J14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5" width="14.7109375" style="2" customWidth="1"/>
    <col min="6" max="6" width="14.42578125" style="2" customWidth="1"/>
    <col min="7" max="7" width="12.85546875" style="1" customWidth="1"/>
    <col min="8" max="8" width="12.5703125" style="1" customWidth="1"/>
    <col min="9" max="9" width="3.7109375" style="1" customWidth="1"/>
    <col min="10" max="10" width="17.42578125" style="1" customWidth="1"/>
    <col min="11" max="16384" width="11.42578125" style="6"/>
  </cols>
  <sheetData>
    <row r="1" spans="1:10" x14ac:dyDescent="0.25">
      <c r="B1" s="83"/>
      <c r="C1" s="83"/>
      <c r="D1" s="113"/>
      <c r="E1" s="113"/>
      <c r="F1" s="113"/>
      <c r="G1" s="83"/>
      <c r="H1" s="83"/>
    </row>
    <row r="2" spans="1:10" ht="15.75" x14ac:dyDescent="0.25">
      <c r="B2" s="157" t="str">
        <f>+'ESF - Situación Financiera'!B1</f>
        <v>Nombre de la Institución</v>
      </c>
      <c r="C2" s="157"/>
      <c r="D2" s="157"/>
      <c r="E2" s="157"/>
      <c r="F2" s="157"/>
      <c r="G2" s="157"/>
      <c r="H2" s="157"/>
    </row>
    <row r="3" spans="1:10" ht="15.75" x14ac:dyDescent="0.25">
      <c r="B3" s="157" t="s">
        <v>45</v>
      </c>
      <c r="C3" s="157"/>
      <c r="D3" s="157"/>
      <c r="E3" s="157"/>
      <c r="F3" s="157"/>
      <c r="G3" s="157"/>
      <c r="H3" s="157"/>
    </row>
    <row r="4" spans="1:10" ht="15.75" x14ac:dyDescent="0.25">
      <c r="B4" s="157" t="s">
        <v>89</v>
      </c>
      <c r="C4" s="157"/>
      <c r="D4" s="157"/>
      <c r="E4" s="157"/>
      <c r="F4" s="157"/>
      <c r="G4" s="157"/>
      <c r="H4" s="157"/>
    </row>
    <row r="5" spans="1:10" ht="15.75" x14ac:dyDescent="0.25">
      <c r="B5" s="157" t="s">
        <v>1</v>
      </c>
      <c r="C5" s="157"/>
      <c r="D5" s="157"/>
      <c r="E5" s="157"/>
      <c r="F5" s="157"/>
      <c r="G5" s="157"/>
      <c r="H5" s="157"/>
    </row>
    <row r="6" spans="1:10" x14ac:dyDescent="0.25">
      <c r="B6" s="83"/>
      <c r="C6" s="84"/>
      <c r="D6" s="113"/>
      <c r="E6" s="113"/>
      <c r="F6" s="113"/>
      <c r="G6" s="83"/>
      <c r="H6" s="83"/>
    </row>
    <row r="7" spans="1:10" ht="45" x14ac:dyDescent="0.25">
      <c r="B7" s="83"/>
      <c r="C7" s="83"/>
      <c r="D7" s="124" t="s">
        <v>46</v>
      </c>
      <c r="E7" s="124" t="s">
        <v>47</v>
      </c>
      <c r="F7" s="124" t="s">
        <v>23</v>
      </c>
      <c r="G7" s="124" t="s">
        <v>48</v>
      </c>
      <c r="H7" s="124" t="s">
        <v>49</v>
      </c>
    </row>
    <row r="8" spans="1:10" ht="15.75" thickBot="1" x14ac:dyDescent="0.25">
      <c r="B8" s="83"/>
      <c r="C8" s="83" t="s">
        <v>112</v>
      </c>
      <c r="D8" s="136">
        <v>-5193368.4400000004</v>
      </c>
      <c r="E8" s="128"/>
      <c r="F8" s="128"/>
      <c r="G8" s="92">
        <v>22990279.670000002</v>
      </c>
      <c r="H8" s="135">
        <f>SUM(D8:G8)</f>
        <v>17796911.23</v>
      </c>
      <c r="I8" s="5"/>
    </row>
    <row r="9" spans="1:10" customFormat="1" ht="15.75" thickTop="1" x14ac:dyDescent="0.25">
      <c r="A9" s="2"/>
      <c r="B9" s="113"/>
      <c r="C9" s="83" t="s">
        <v>24</v>
      </c>
      <c r="D9" s="115">
        <v>0</v>
      </c>
      <c r="E9" s="115">
        <v>0</v>
      </c>
      <c r="F9" s="115"/>
      <c r="G9" s="115"/>
      <c r="H9" s="115">
        <f>SUM(D9,E9,F9,G9)</f>
        <v>0</v>
      </c>
      <c r="I9" s="2"/>
      <c r="J9" s="2"/>
    </row>
    <row r="10" spans="1:10" customFormat="1" x14ac:dyDescent="0.25">
      <c r="A10" s="2"/>
      <c r="B10" s="113"/>
      <c r="C10" s="83" t="s">
        <v>50</v>
      </c>
      <c r="D10" s="115">
        <v>0</v>
      </c>
      <c r="E10" s="115"/>
      <c r="F10" s="115">
        <v>0</v>
      </c>
      <c r="G10" s="115"/>
      <c r="H10" s="115">
        <f>SUM(D10,E10,F10,G10)</f>
        <v>0</v>
      </c>
      <c r="I10" s="2"/>
      <c r="J10" s="2"/>
    </row>
    <row r="11" spans="1:10" x14ac:dyDescent="0.25">
      <c r="B11" s="83"/>
      <c r="C11" s="83" t="s">
        <v>25</v>
      </c>
      <c r="D11" s="115">
        <v>0</v>
      </c>
      <c r="E11" s="115"/>
      <c r="F11" s="115"/>
      <c r="G11" s="93">
        <v>-1072772.48</v>
      </c>
      <c r="H11" s="93">
        <f>SUM(D11,E11,F11,G11)</f>
        <v>-1072772.48</v>
      </c>
      <c r="J11" s="5"/>
    </row>
    <row r="12" spans="1:10" x14ac:dyDescent="0.25">
      <c r="B12" s="83"/>
      <c r="C12" s="83" t="s">
        <v>26</v>
      </c>
      <c r="D12" s="115">
        <v>0</v>
      </c>
      <c r="E12" s="115"/>
      <c r="F12" s="115"/>
      <c r="G12" s="93">
        <v>7836286.7199999997</v>
      </c>
      <c r="H12" s="93">
        <f>SUM(D12,E12,F12,G12)</f>
        <v>7836286.7199999997</v>
      </c>
      <c r="J12" s="5"/>
    </row>
    <row r="13" spans="1:10" ht="15.75" thickBot="1" x14ac:dyDescent="0.25">
      <c r="B13" s="83"/>
      <c r="C13" s="83" t="s">
        <v>227</v>
      </c>
      <c r="D13" s="136">
        <f>SUM(D8:D12)</f>
        <v>-5193368.4400000004</v>
      </c>
      <c r="E13" s="136">
        <f>SUM(E8:E12)</f>
        <v>0</v>
      </c>
      <c r="F13" s="136">
        <f>SUM(F8:F12)</f>
        <v>0</v>
      </c>
      <c r="G13" s="135">
        <f>SUM(G8:G12)</f>
        <v>29753793.91</v>
      </c>
      <c r="H13" s="135">
        <f>SUM(H8:H12)</f>
        <v>24560425.469999999</v>
      </c>
    </row>
    <row r="14" spans="1:10" ht="15.75" thickTop="1" x14ac:dyDescent="0.25">
      <c r="B14" s="83"/>
      <c r="C14" s="83"/>
      <c r="D14" s="115"/>
      <c r="E14" s="115"/>
      <c r="F14" s="115"/>
      <c r="G14" s="93"/>
      <c r="H14" s="93"/>
    </row>
    <row r="15" spans="1:10" customFormat="1" x14ac:dyDescent="0.25">
      <c r="A15" s="2"/>
      <c r="B15" s="113"/>
      <c r="C15" s="114" t="s">
        <v>24</v>
      </c>
      <c r="D15" s="115">
        <v>0</v>
      </c>
      <c r="E15" s="115">
        <v>0</v>
      </c>
      <c r="F15" s="115"/>
      <c r="G15" s="115"/>
      <c r="H15" s="115">
        <f>SUM(D15,E15,F15,G15)</f>
        <v>0</v>
      </c>
      <c r="I15" s="2"/>
      <c r="J15" s="2"/>
    </row>
    <row r="16" spans="1:10" customFormat="1" ht="30" x14ac:dyDescent="0.25">
      <c r="A16" s="2"/>
      <c r="B16" s="113"/>
      <c r="C16" s="114" t="s">
        <v>50</v>
      </c>
      <c r="D16" s="115">
        <v>0</v>
      </c>
      <c r="E16" s="115"/>
      <c r="F16" s="115">
        <v>0</v>
      </c>
      <c r="G16" s="115"/>
      <c r="H16" s="115">
        <f>SUM(D16,E16,F16,G16)</f>
        <v>0</v>
      </c>
      <c r="I16" s="2"/>
      <c r="J16" s="2"/>
    </row>
    <row r="17" spans="1:10" customFormat="1" ht="30" x14ac:dyDescent="0.25">
      <c r="A17" s="2"/>
      <c r="B17" s="113"/>
      <c r="C17" s="118" t="s">
        <v>51</v>
      </c>
      <c r="D17" s="115">
        <v>0</v>
      </c>
      <c r="E17" s="115"/>
      <c r="F17" s="115">
        <v>0</v>
      </c>
      <c r="G17" s="115">
        <v>0</v>
      </c>
      <c r="H17" s="115">
        <f>SUM(D17,E17,F17,G17)</f>
        <v>0</v>
      </c>
      <c r="I17" s="2"/>
      <c r="J17" s="2"/>
    </row>
    <row r="18" spans="1:10" x14ac:dyDescent="0.25">
      <c r="B18" s="83"/>
      <c r="C18" s="114" t="s">
        <v>25</v>
      </c>
      <c r="D18" s="115">
        <v>0</v>
      </c>
      <c r="E18" s="115"/>
      <c r="F18" s="115"/>
      <c r="G18" s="93">
        <v>-2706390.7499999963</v>
      </c>
      <c r="H18" s="93">
        <f>SUM(D18,E18,F18,G18)</f>
        <v>-2706390.7499999963</v>
      </c>
    </row>
    <row r="19" spans="1:10" x14ac:dyDescent="0.25">
      <c r="B19" s="83"/>
      <c r="C19" s="114" t="s">
        <v>26</v>
      </c>
      <c r="D19" s="115">
        <v>0</v>
      </c>
      <c r="E19" s="115"/>
      <c r="F19" s="115"/>
      <c r="G19" s="93">
        <f>+' ERF-Rendimiento Financiero'!C23</f>
        <v>1682480.4520999994</v>
      </c>
      <c r="H19" s="93">
        <f>SUM(D19,E19,F19,G19)</f>
        <v>1682480.4520999994</v>
      </c>
    </row>
    <row r="20" spans="1:10" ht="15.75" thickBot="1" x14ac:dyDescent="0.3">
      <c r="B20" s="87"/>
      <c r="C20" s="83" t="s">
        <v>113</v>
      </c>
      <c r="D20" s="135">
        <f>SUM(D19,D13)</f>
        <v>-5193368.4400000004</v>
      </c>
      <c r="E20" s="135">
        <f>SUM(E19,E13)</f>
        <v>0</v>
      </c>
      <c r="F20" s="135">
        <f>SUM(F19,F13)</f>
        <v>0</v>
      </c>
      <c r="G20" s="135">
        <f>SUM(G13:G19)</f>
        <v>28729883.612100005</v>
      </c>
      <c r="H20" s="135">
        <f>SUM(H13:H19)</f>
        <v>23536515.1721</v>
      </c>
    </row>
    <row r="21" spans="1:10" ht="15.75" thickTop="1" x14ac:dyDescent="0.25">
      <c r="B21" s="87"/>
      <c r="C21" s="83"/>
      <c r="D21" s="119"/>
      <c r="E21" s="119"/>
      <c r="F21" s="119"/>
      <c r="G21" s="93"/>
      <c r="H21" s="93"/>
    </row>
    <row r="22" spans="1:10" x14ac:dyDescent="0.25">
      <c r="B22" s="83"/>
      <c r="C22" s="83"/>
      <c r="D22" s="113"/>
      <c r="E22" s="113"/>
      <c r="F22" s="113"/>
      <c r="G22" s="93"/>
      <c r="H22" s="83"/>
    </row>
    <row r="23" spans="1:10" x14ac:dyDescent="0.25">
      <c r="B23" s="83"/>
      <c r="C23" s="83" t="str">
        <f>+'ESF - Situación Financiera'!B36</f>
        <v>Las notas son parte integral de estos Estados Financieros.</v>
      </c>
      <c r="D23" s="83"/>
      <c r="E23" s="83"/>
      <c r="F23" s="83"/>
      <c r="G23" s="83"/>
      <c r="H23" s="83"/>
    </row>
    <row r="24" spans="1:10" x14ac:dyDescent="0.25">
      <c r="B24" s="83"/>
      <c r="C24" s="87"/>
      <c r="D24" s="113"/>
      <c r="E24" s="113"/>
      <c r="F24" s="113"/>
      <c r="G24" s="93"/>
      <c r="H24" s="83"/>
    </row>
    <row r="25" spans="1:10" x14ac:dyDescent="0.25">
      <c r="B25" s="83"/>
      <c r="C25" s="83"/>
      <c r="D25" s="113"/>
      <c r="E25" s="113"/>
      <c r="F25" s="113"/>
      <c r="G25" s="93"/>
      <c r="H25" s="83"/>
    </row>
    <row r="26" spans="1:10" x14ac:dyDescent="0.25">
      <c r="B26" s="83"/>
      <c r="C26" s="83"/>
      <c r="D26" s="113"/>
      <c r="E26" s="113"/>
      <c r="F26" s="113"/>
      <c r="G26" s="93"/>
      <c r="H26" s="83"/>
    </row>
    <row r="27" spans="1:10" x14ac:dyDescent="0.25">
      <c r="F27" s="5" t="s">
        <v>8</v>
      </c>
      <c r="G27" s="5"/>
    </row>
  </sheetData>
  <mergeCells count="4">
    <mergeCell ref="B2:H2"/>
    <mergeCell ref="B3:H3"/>
    <mergeCell ref="B4:H4"/>
    <mergeCell ref="B5:H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25"/>
  <sheetViews>
    <sheetView workbookViewId="0">
      <selection activeCell="M17" sqref="M17"/>
    </sheetView>
  </sheetViews>
  <sheetFormatPr baseColWidth="10" defaultRowHeight="15" x14ac:dyDescent="0.25"/>
  <cols>
    <col min="3" max="3" width="16.28515625" customWidth="1"/>
    <col min="4" max="4" width="15.85546875" customWidth="1"/>
    <col min="6" max="6" width="13.140625" customWidth="1"/>
    <col min="7" max="7" width="14.85546875" bestFit="1" customWidth="1"/>
    <col min="8" max="8" width="15.140625" bestFit="1" customWidth="1"/>
    <col min="9" max="9" width="14.5703125" customWidth="1"/>
    <col min="10" max="10" width="15.42578125" bestFit="1" customWidth="1"/>
  </cols>
  <sheetData>
    <row r="1" spans="1:10" x14ac:dyDescent="0.25">
      <c r="B1" s="161" t="s">
        <v>114</v>
      </c>
      <c r="C1" s="161"/>
      <c r="D1" s="161"/>
      <c r="E1" s="161"/>
      <c r="F1" s="161"/>
      <c r="G1" s="161"/>
      <c r="H1" s="161"/>
      <c r="I1" s="161"/>
      <c r="J1" s="161"/>
    </row>
    <row r="3" spans="1:10" x14ac:dyDescent="0.25">
      <c r="A3" s="162" t="s">
        <v>244</v>
      </c>
      <c r="B3" s="162"/>
      <c r="C3" s="162"/>
      <c r="D3" s="162"/>
      <c r="E3" s="162"/>
      <c r="F3" s="162"/>
      <c r="G3" s="162"/>
      <c r="H3" s="162"/>
      <c r="I3" s="162"/>
    </row>
    <row r="4" spans="1:10" x14ac:dyDescent="0.25">
      <c r="A4" s="163" t="s">
        <v>115</v>
      </c>
      <c r="B4" s="163"/>
      <c r="C4" s="163"/>
      <c r="D4" s="163"/>
      <c r="E4" s="163"/>
      <c r="F4" s="163"/>
      <c r="G4" s="163"/>
      <c r="H4" s="163"/>
      <c r="I4" s="163"/>
    </row>
    <row r="5" spans="1:10" ht="15" customHeight="1" x14ac:dyDescent="0.25">
      <c r="C5" s="18"/>
      <c r="D5" s="18"/>
      <c r="E5" s="18"/>
      <c r="F5" s="18"/>
      <c r="I5" s="18"/>
      <c r="J5" s="18"/>
    </row>
    <row r="6" spans="1:10" ht="40.5" x14ac:dyDescent="0.25">
      <c r="C6" s="18"/>
      <c r="D6" s="18"/>
      <c r="E6" s="22" t="s">
        <v>128</v>
      </c>
      <c r="F6" s="22" t="s">
        <v>129</v>
      </c>
      <c r="G6" s="22" t="s">
        <v>126</v>
      </c>
      <c r="H6" s="22" t="s">
        <v>127</v>
      </c>
      <c r="I6" s="22" t="s">
        <v>130</v>
      </c>
      <c r="J6" s="20" t="s">
        <v>133</v>
      </c>
    </row>
    <row r="7" spans="1:10" x14ac:dyDescent="0.25">
      <c r="C7" s="164" t="s">
        <v>131</v>
      </c>
      <c r="D7" s="164" t="s">
        <v>132</v>
      </c>
      <c r="E7" s="22"/>
      <c r="F7" s="22"/>
      <c r="G7" s="22"/>
      <c r="H7" s="22"/>
      <c r="I7" s="22"/>
      <c r="J7" s="21"/>
    </row>
    <row r="8" spans="1:10" x14ac:dyDescent="0.25">
      <c r="C8" s="164"/>
      <c r="D8" s="164"/>
      <c r="E8" s="22"/>
      <c r="F8" s="22"/>
      <c r="G8" s="22"/>
      <c r="H8" s="22"/>
      <c r="I8" s="22"/>
    </row>
    <row r="9" spans="1:10" x14ac:dyDescent="0.25">
      <c r="A9" s="16" t="s">
        <v>116</v>
      </c>
      <c r="C9" s="18"/>
      <c r="D9" s="145">
        <v>5260819.34</v>
      </c>
      <c r="E9" s="22"/>
      <c r="F9" s="19"/>
      <c r="G9" s="145">
        <v>1416346.44</v>
      </c>
      <c r="H9" s="146">
        <v>13059960</v>
      </c>
      <c r="I9" s="147">
        <v>7366765.25</v>
      </c>
      <c r="J9" s="148">
        <f>SUM(D9:I9)</f>
        <v>27103891.030000001</v>
      </c>
    </row>
    <row r="10" spans="1:10" x14ac:dyDescent="0.25">
      <c r="A10" s="16" t="s">
        <v>117</v>
      </c>
      <c r="C10" s="18"/>
      <c r="D10" s="149"/>
      <c r="E10" s="149"/>
      <c r="F10" s="149"/>
      <c r="G10" s="22"/>
      <c r="H10" s="22"/>
      <c r="I10" s="149"/>
      <c r="J10" s="149"/>
    </row>
    <row r="11" spans="1:10" x14ac:dyDescent="0.25">
      <c r="A11" s="16" t="s">
        <v>118</v>
      </c>
    </row>
    <row r="12" spans="1:10" x14ac:dyDescent="0.25">
      <c r="A12" s="16" t="s">
        <v>119</v>
      </c>
    </row>
    <row r="13" spans="1:10" x14ac:dyDescent="0.25">
      <c r="A13" s="16" t="s">
        <v>120</v>
      </c>
    </row>
    <row r="14" spans="1:10" x14ac:dyDescent="0.25">
      <c r="A14" s="16" t="s">
        <v>52</v>
      </c>
      <c r="D14" s="30">
        <v>7366765.25</v>
      </c>
      <c r="I14" s="25">
        <v>-7366765.25</v>
      </c>
      <c r="J14" s="28">
        <f>+D14+I14</f>
        <v>0</v>
      </c>
    </row>
    <row r="15" spans="1:10" x14ac:dyDescent="0.25">
      <c r="A15" s="17"/>
      <c r="D15" s="27"/>
      <c r="E15" s="27"/>
      <c r="F15" s="27"/>
      <c r="G15" s="27"/>
      <c r="H15" s="27"/>
      <c r="I15" s="27"/>
      <c r="J15" s="27"/>
    </row>
    <row r="16" spans="1:10" x14ac:dyDescent="0.25">
      <c r="A16" s="16" t="s">
        <v>121</v>
      </c>
      <c r="C16" s="24"/>
      <c r="D16" s="144">
        <f>SUM(D9:D15)</f>
        <v>12627584.59</v>
      </c>
      <c r="E16" s="144"/>
      <c r="F16" s="144"/>
      <c r="G16" s="144">
        <f>SUM(G9:G15)</f>
        <v>1416346.44</v>
      </c>
      <c r="H16" s="144">
        <f>SUM(H9:H15)</f>
        <v>13059960</v>
      </c>
      <c r="I16" s="144">
        <f>SUM(I8:I15)</f>
        <v>0</v>
      </c>
      <c r="J16" s="144">
        <f>+J9</f>
        <v>27103891.030000001</v>
      </c>
    </row>
    <row r="17" spans="1:10" x14ac:dyDescent="0.25">
      <c r="A17" s="18"/>
    </row>
    <row r="18" spans="1:10" x14ac:dyDescent="0.25">
      <c r="A18" s="16" t="s">
        <v>122</v>
      </c>
      <c r="D18" t="s">
        <v>8</v>
      </c>
      <c r="F18">
        <v>-7216.68</v>
      </c>
      <c r="G18" s="29">
        <v>-252676.35</v>
      </c>
      <c r="H18" s="29">
        <v>-2897996.02</v>
      </c>
      <c r="J18" s="29">
        <f>SUM(D18:I18)</f>
        <v>-3157889.05</v>
      </c>
    </row>
    <row r="19" spans="1:10" x14ac:dyDescent="0.25">
      <c r="A19" s="16" t="s">
        <v>123</v>
      </c>
      <c r="D19" s="29">
        <f>-D16*2%/2</f>
        <v>-126275.8459</v>
      </c>
      <c r="G19" s="29">
        <f>-G9*0.1/2</f>
        <v>-70817.322</v>
      </c>
      <c r="H19" s="29">
        <f>-H9*0.1/2</f>
        <v>-652998</v>
      </c>
      <c r="J19" s="29">
        <f>SUM(D19:I19)</f>
        <v>-850091.1679</v>
      </c>
    </row>
    <row r="20" spans="1:10" x14ac:dyDescent="0.25">
      <c r="A20" s="16" t="s">
        <v>119</v>
      </c>
      <c r="D20" s="29"/>
      <c r="E20" s="29"/>
      <c r="F20" s="29">
        <v>7216.68</v>
      </c>
      <c r="G20" s="29"/>
      <c r="H20" s="29"/>
      <c r="J20" s="32">
        <f>+F20</f>
        <v>7216.68</v>
      </c>
    </row>
    <row r="21" spans="1:10" x14ac:dyDescent="0.25">
      <c r="A21" s="16" t="s">
        <v>124</v>
      </c>
      <c r="C21" s="26"/>
      <c r="D21" s="141">
        <f>SUM(D19:D20)</f>
        <v>-126275.8459</v>
      </c>
      <c r="E21" s="141"/>
      <c r="F21" s="141">
        <f>SUM(F18:F20)</f>
        <v>0</v>
      </c>
      <c r="G21" s="141">
        <f>SUM(G18:G20)</f>
        <v>-323493.67200000002</v>
      </c>
      <c r="H21" s="141">
        <f>SUM(H18:H20)</f>
        <v>-3550994.02</v>
      </c>
      <c r="I21" s="142"/>
      <c r="J21" s="143">
        <f>SUM(J18:J20)</f>
        <v>-4000763.5378999994</v>
      </c>
    </row>
    <row r="22" spans="1:10" x14ac:dyDescent="0.25">
      <c r="A22" s="18"/>
    </row>
    <row r="23" spans="1:10" ht="15.75" thickBot="1" x14ac:dyDescent="0.3">
      <c r="A23" s="19" t="s">
        <v>125</v>
      </c>
      <c r="D23" s="137">
        <f>+D21+D16</f>
        <v>12501308.744100001</v>
      </c>
      <c r="E23" s="138"/>
      <c r="F23" s="138"/>
      <c r="G23" s="137">
        <f>+G16+G21</f>
        <v>1092852.7679999999</v>
      </c>
      <c r="H23" s="139">
        <f>+H9+H21</f>
        <v>9508965.9800000004</v>
      </c>
      <c r="I23" s="140">
        <f>+I16</f>
        <v>0</v>
      </c>
      <c r="J23" s="139">
        <f>SUM(A23:I23)</f>
        <v>23103127.4921</v>
      </c>
    </row>
    <row r="24" spans="1:10" ht="15.75" thickTop="1" x14ac:dyDescent="0.25"/>
    <row r="25" spans="1:10" x14ac:dyDescent="0.25">
      <c r="J25" s="70" t="s">
        <v>8</v>
      </c>
    </row>
  </sheetData>
  <mergeCells count="5">
    <mergeCell ref="B1:J1"/>
    <mergeCell ref="A3:I3"/>
    <mergeCell ref="A4:I4"/>
    <mergeCell ref="C7:C8"/>
    <mergeCell ref="D7:D8"/>
  </mergeCells>
  <pageMargins left="0.7" right="0.7" top="0.75" bottom="0.75" header="0.3" footer="0.3"/>
  <pageSetup paperSize="9"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H54"/>
  <sheetViews>
    <sheetView topLeftCell="B19" workbookViewId="0">
      <selection activeCell="G49" sqref="G49"/>
    </sheetView>
  </sheetViews>
  <sheetFormatPr baseColWidth="10" defaultRowHeight="15" x14ac:dyDescent="0.25"/>
  <cols>
    <col min="2" max="2" width="50" customWidth="1"/>
    <col min="3" max="3" width="16.42578125" customWidth="1"/>
    <col min="4" max="4" width="25.140625" customWidth="1"/>
    <col min="5" max="5" width="12.5703125" customWidth="1"/>
    <col min="6" max="6" width="15.28515625" customWidth="1"/>
  </cols>
  <sheetData>
    <row r="1" spans="2:7" x14ac:dyDescent="0.25">
      <c r="B1" s="166" t="s">
        <v>134</v>
      </c>
      <c r="C1" s="166"/>
      <c r="D1" s="166"/>
      <c r="E1" s="166"/>
      <c r="F1" s="166"/>
      <c r="G1" s="166"/>
    </row>
    <row r="2" spans="2:7" x14ac:dyDescent="0.25">
      <c r="B2" s="166" t="s">
        <v>135</v>
      </c>
      <c r="C2" s="166"/>
      <c r="D2" s="166"/>
      <c r="E2" s="166"/>
      <c r="F2" s="166"/>
      <c r="G2" s="166"/>
    </row>
    <row r="3" spans="2:7" x14ac:dyDescent="0.25">
      <c r="B3" s="18"/>
      <c r="C3" s="18"/>
      <c r="D3" s="18"/>
      <c r="E3" s="18"/>
      <c r="F3" s="18"/>
      <c r="G3" s="18"/>
    </row>
    <row r="4" spans="2:7" x14ac:dyDescent="0.25">
      <c r="B4" s="18"/>
      <c r="C4" s="18"/>
      <c r="D4" s="18"/>
      <c r="E4" s="18"/>
      <c r="F4" s="18"/>
      <c r="G4" s="18"/>
    </row>
    <row r="5" spans="2:7" x14ac:dyDescent="0.25">
      <c r="B5" s="161" t="s">
        <v>57</v>
      </c>
      <c r="C5" s="161"/>
      <c r="D5" s="161"/>
      <c r="E5" s="161"/>
      <c r="F5" s="161"/>
      <c r="G5" s="161"/>
    </row>
    <row r="6" spans="2:7" x14ac:dyDescent="0.25">
      <c r="B6" s="18"/>
      <c r="C6" s="18"/>
      <c r="D6" s="18"/>
      <c r="E6" s="18"/>
      <c r="F6" s="18"/>
      <c r="G6" s="18"/>
    </row>
    <row r="7" spans="2:7" x14ac:dyDescent="0.25">
      <c r="B7" s="167" t="s">
        <v>136</v>
      </c>
      <c r="C7" s="167"/>
      <c r="D7" s="167"/>
      <c r="E7" s="167"/>
      <c r="F7" s="167"/>
      <c r="G7" s="167"/>
    </row>
    <row r="8" spans="2:7" x14ac:dyDescent="0.25">
      <c r="B8" s="18"/>
      <c r="C8" s="18"/>
      <c r="D8" s="18"/>
      <c r="F8" s="18"/>
      <c r="G8" s="18"/>
    </row>
    <row r="9" spans="2:7" x14ac:dyDescent="0.25">
      <c r="B9" s="40" t="s">
        <v>137</v>
      </c>
      <c r="C9" s="40"/>
      <c r="D9" s="18"/>
      <c r="E9" s="18"/>
      <c r="G9" s="18"/>
    </row>
    <row r="10" spans="2:7" x14ac:dyDescent="0.25">
      <c r="B10" s="18"/>
      <c r="C10" s="33">
        <v>2024</v>
      </c>
      <c r="D10" s="33">
        <v>2023</v>
      </c>
      <c r="G10" s="18"/>
    </row>
    <row r="11" spans="2:7" x14ac:dyDescent="0.25">
      <c r="B11" s="38" t="s">
        <v>228</v>
      </c>
      <c r="C11" s="23">
        <v>15000</v>
      </c>
      <c r="D11" s="18"/>
      <c r="G11" s="18"/>
    </row>
    <row r="12" spans="2:7" x14ac:dyDescent="0.25">
      <c r="B12" s="38" t="s">
        <v>138</v>
      </c>
      <c r="C12" s="23">
        <v>0</v>
      </c>
      <c r="D12" s="34">
        <v>82357</v>
      </c>
      <c r="G12" s="18"/>
    </row>
    <row r="13" spans="2:7" x14ac:dyDescent="0.25">
      <c r="B13" s="38" t="s">
        <v>139</v>
      </c>
      <c r="C13" s="23">
        <v>162.5</v>
      </c>
      <c r="D13" s="34">
        <v>119412.7</v>
      </c>
      <c r="G13" s="18"/>
    </row>
    <row r="14" spans="2:7" x14ac:dyDescent="0.25">
      <c r="B14" s="38" t="s">
        <v>140</v>
      </c>
      <c r="C14" s="71">
        <v>10042.39</v>
      </c>
      <c r="D14" s="34">
        <v>196775.9</v>
      </c>
      <c r="G14" s="18"/>
    </row>
    <row r="15" spans="2:7" x14ac:dyDescent="0.25">
      <c r="B15" s="38" t="s">
        <v>141</v>
      </c>
      <c r="C15" s="71">
        <v>91213.97</v>
      </c>
      <c r="D15" s="34">
        <v>122393.35</v>
      </c>
      <c r="G15" s="18"/>
    </row>
    <row r="16" spans="2:7" x14ac:dyDescent="0.25">
      <c r="B16" s="38" t="s">
        <v>142</v>
      </c>
      <c r="C16" s="23">
        <v>421350.40000000002</v>
      </c>
      <c r="D16" s="34">
        <v>5673704.2700000005</v>
      </c>
      <c r="G16" s="18"/>
    </row>
    <row r="17" spans="2:7" ht="15" customHeight="1" x14ac:dyDescent="0.25">
      <c r="B17" s="38" t="s">
        <v>143</v>
      </c>
      <c r="C17" s="53">
        <v>13874.02</v>
      </c>
      <c r="D17" s="36">
        <v>20603.400000000001</v>
      </c>
      <c r="G17" s="18"/>
    </row>
    <row r="18" spans="2:7" ht="15.75" thickBot="1" x14ac:dyDescent="0.3">
      <c r="B18" s="18"/>
      <c r="C18" s="73">
        <f>SUM(C11:C17)</f>
        <v>551643.28</v>
      </c>
      <c r="D18" s="72">
        <v>6215246.6200000001</v>
      </c>
      <c r="G18" s="18"/>
    </row>
    <row r="19" spans="2:7" ht="15.75" thickTop="1" x14ac:dyDescent="0.25">
      <c r="B19" s="37" t="s">
        <v>144</v>
      </c>
      <c r="C19" s="18"/>
      <c r="D19" s="18"/>
      <c r="E19" s="18"/>
      <c r="G19" s="18"/>
    </row>
    <row r="21" spans="2:7" x14ac:dyDescent="0.25">
      <c r="B21" s="18" t="s">
        <v>247</v>
      </c>
      <c r="F21" s="62"/>
    </row>
    <row r="22" spans="2:7" x14ac:dyDescent="0.25">
      <c r="B22" s="18"/>
      <c r="F22" s="75"/>
    </row>
    <row r="23" spans="2:7" x14ac:dyDescent="0.25">
      <c r="B23" s="62" t="s">
        <v>92</v>
      </c>
      <c r="C23" s="62"/>
      <c r="D23" s="62"/>
      <c r="E23" s="62"/>
      <c r="F23" s="18"/>
      <c r="G23" s="62"/>
    </row>
    <row r="24" spans="2:7" x14ac:dyDescent="0.25">
      <c r="B24" s="18"/>
      <c r="C24" s="18"/>
      <c r="D24" s="18"/>
      <c r="E24" s="18"/>
      <c r="F24" s="64"/>
      <c r="G24" s="18"/>
    </row>
    <row r="25" spans="2:7" ht="15" customHeight="1" x14ac:dyDescent="0.25">
      <c r="B25" s="165" t="s">
        <v>145</v>
      </c>
      <c r="C25" s="165"/>
      <c r="D25" s="165"/>
      <c r="E25" s="64"/>
      <c r="F25" s="18"/>
      <c r="G25" s="64"/>
    </row>
    <row r="26" spans="2:7" x14ac:dyDescent="0.25">
      <c r="B26" s="18"/>
      <c r="C26" s="18"/>
      <c r="D26" s="18"/>
      <c r="E26" s="18"/>
      <c r="G26" s="18"/>
    </row>
    <row r="27" spans="2:7" x14ac:dyDescent="0.25">
      <c r="B27" s="40" t="s">
        <v>137</v>
      </c>
      <c r="C27" s="33">
        <v>2024</v>
      </c>
      <c r="D27" s="33">
        <v>2023</v>
      </c>
    </row>
    <row r="28" spans="2:7" x14ac:dyDescent="0.25">
      <c r="B28" s="18"/>
      <c r="C28" s="18"/>
      <c r="D28" s="18"/>
    </row>
    <row r="29" spans="2:7" ht="15" customHeight="1" x14ac:dyDescent="0.25">
      <c r="B29" s="39" t="s">
        <v>146</v>
      </c>
      <c r="C29" s="58">
        <f>+'ESF - Situación Financiera'!D20</f>
        <v>118255.58</v>
      </c>
      <c r="D29" s="58">
        <v>807382.29</v>
      </c>
    </row>
    <row r="30" spans="2:7" ht="15.75" thickBot="1" x14ac:dyDescent="0.3">
      <c r="B30" s="37" t="s">
        <v>144</v>
      </c>
      <c r="C30" s="72">
        <f>SUM(C29:C29)</f>
        <v>118255.58</v>
      </c>
      <c r="D30" s="72">
        <v>807382.29</v>
      </c>
      <c r="F30" s="18"/>
    </row>
    <row r="31" spans="2:7" ht="15.75" thickTop="1" x14ac:dyDescent="0.25">
      <c r="B31" s="18"/>
      <c r="C31" s="17"/>
      <c r="D31" s="17"/>
      <c r="F31" s="62"/>
      <c r="G31" s="18"/>
    </row>
    <row r="32" spans="2:7" x14ac:dyDescent="0.25">
      <c r="B32" s="62" t="s">
        <v>147</v>
      </c>
      <c r="C32" s="62"/>
      <c r="D32" s="62"/>
      <c r="F32" s="42"/>
      <c r="G32" s="62"/>
    </row>
    <row r="33" spans="2:8" x14ac:dyDescent="0.25">
      <c r="B33" s="42"/>
      <c r="C33" s="42"/>
      <c r="D33" s="42"/>
      <c r="F33" s="64"/>
      <c r="G33" s="42"/>
    </row>
    <row r="34" spans="2:8" ht="15" customHeight="1" x14ac:dyDescent="0.25">
      <c r="B34" s="165" t="s">
        <v>148</v>
      </c>
      <c r="C34" s="165"/>
      <c r="D34" s="165"/>
      <c r="F34" s="42"/>
      <c r="G34" s="64"/>
    </row>
    <row r="35" spans="2:8" x14ac:dyDescent="0.25">
      <c r="B35" s="42"/>
      <c r="C35" s="42"/>
      <c r="D35" s="42"/>
      <c r="G35" s="42"/>
    </row>
    <row r="36" spans="2:8" x14ac:dyDescent="0.25">
      <c r="B36" s="46" t="s">
        <v>137</v>
      </c>
      <c r="C36" s="43">
        <v>2024</v>
      </c>
      <c r="D36" s="43">
        <v>2023</v>
      </c>
    </row>
    <row r="37" spans="2:8" ht="15" customHeight="1" x14ac:dyDescent="0.25">
      <c r="B37" s="47" t="s">
        <v>149</v>
      </c>
      <c r="C37" s="150">
        <v>0</v>
      </c>
      <c r="D37" s="150">
        <v>151996.35</v>
      </c>
    </row>
    <row r="38" spans="2:8" x14ac:dyDescent="0.25">
      <c r="B38" s="44" t="s">
        <v>144</v>
      </c>
      <c r="C38" s="151">
        <v>0</v>
      </c>
      <c r="D38" s="151">
        <v>151996.35</v>
      </c>
      <c r="E38" s="27"/>
    </row>
    <row r="39" spans="2:8" x14ac:dyDescent="0.25">
      <c r="B39" s="42"/>
      <c r="C39" s="130"/>
      <c r="D39" s="130"/>
      <c r="E39" s="130"/>
    </row>
    <row r="40" spans="2:8" x14ac:dyDescent="0.25">
      <c r="F40" s="50"/>
    </row>
    <row r="41" spans="2:8" x14ac:dyDescent="0.25">
      <c r="B41" s="42"/>
      <c r="C41" s="42"/>
      <c r="D41" s="42"/>
      <c r="E41" s="42"/>
      <c r="F41" s="50"/>
      <c r="G41" s="42"/>
      <c r="H41" s="42"/>
    </row>
    <row r="42" spans="2:8" x14ac:dyDescent="0.25">
      <c r="B42" s="50" t="s">
        <v>232</v>
      </c>
      <c r="C42" s="50"/>
      <c r="D42" s="50"/>
      <c r="E42" s="50"/>
      <c r="F42" s="42"/>
    </row>
    <row r="43" spans="2:8" x14ac:dyDescent="0.25">
      <c r="B43" s="42"/>
      <c r="C43" s="42"/>
      <c r="D43" s="42"/>
      <c r="E43" s="42"/>
      <c r="F43" s="42"/>
    </row>
    <row r="44" spans="2:8" ht="15" customHeight="1" x14ac:dyDescent="0.25">
      <c r="B44" s="165" t="s">
        <v>150</v>
      </c>
      <c r="C44" s="165"/>
      <c r="D44" s="165"/>
      <c r="E44" s="76"/>
      <c r="F44" s="63"/>
    </row>
    <row r="45" spans="2:8" x14ac:dyDescent="0.25">
      <c r="B45" s="42"/>
      <c r="C45" s="42"/>
      <c r="D45" s="42"/>
      <c r="E45" s="42"/>
      <c r="F45" s="42"/>
    </row>
    <row r="46" spans="2:8" x14ac:dyDescent="0.25">
      <c r="B46" s="46" t="s">
        <v>137</v>
      </c>
      <c r="C46" s="43">
        <v>2024</v>
      </c>
      <c r="D46" s="43">
        <v>2023</v>
      </c>
    </row>
    <row r="47" spans="2:8" x14ac:dyDescent="0.25">
      <c r="B47" s="42"/>
      <c r="C47" s="42"/>
      <c r="D47" s="42"/>
    </row>
    <row r="48" spans="2:8" x14ac:dyDescent="0.25">
      <c r="B48" s="47" t="s">
        <v>151</v>
      </c>
      <c r="C48" s="41">
        <f>+'ESF - Situación Financiera'!D28</f>
        <v>-5193368.4400000004</v>
      </c>
      <c r="D48" s="48">
        <v>-5193368.4400000004</v>
      </c>
    </row>
    <row r="49" spans="2:8" x14ac:dyDescent="0.25">
      <c r="B49" s="42" t="s">
        <v>58</v>
      </c>
      <c r="C49" s="41">
        <f>+'ESF - Situación Financiera'!D29</f>
        <v>1682480.4520999994</v>
      </c>
      <c r="D49" s="48">
        <v>3217106.62</v>
      </c>
    </row>
    <row r="50" spans="2:8" x14ac:dyDescent="0.25">
      <c r="B50" s="42" t="s">
        <v>152</v>
      </c>
      <c r="C50" s="49">
        <f>+'ESF - Situación Financiera'!D30</f>
        <v>27047403.160000004</v>
      </c>
      <c r="D50" s="74">
        <v>24297008.68</v>
      </c>
    </row>
    <row r="51" spans="2:8" ht="15.75" thickBot="1" x14ac:dyDescent="0.3">
      <c r="B51" s="42" t="s">
        <v>248</v>
      </c>
      <c r="C51" s="152">
        <f>SUM(C48:C50)</f>
        <v>23536515.172100004</v>
      </c>
      <c r="D51" s="45">
        <v>22320746.859999999</v>
      </c>
    </row>
    <row r="52" spans="2:8" ht="15.75" thickTop="1" x14ac:dyDescent="0.25">
      <c r="B52" s="18"/>
      <c r="C52" s="18"/>
      <c r="D52" s="18"/>
      <c r="E52" s="18"/>
      <c r="F52" s="42"/>
    </row>
    <row r="53" spans="2:8" x14ac:dyDescent="0.25">
      <c r="B53" s="51"/>
      <c r="C53" s="51"/>
      <c r="D53" s="18"/>
      <c r="E53" s="51"/>
      <c r="F53" s="18"/>
      <c r="G53" s="51"/>
      <c r="H53" s="51"/>
    </row>
    <row r="54" spans="2:8" x14ac:dyDescent="0.25">
      <c r="F54" s="51"/>
    </row>
  </sheetData>
  <mergeCells count="7">
    <mergeCell ref="B34:D34"/>
    <mergeCell ref="B44:D44"/>
    <mergeCell ref="B25:D25"/>
    <mergeCell ref="B1:G1"/>
    <mergeCell ref="B2:G2"/>
    <mergeCell ref="B5:G5"/>
    <mergeCell ref="B7:G7"/>
  </mergeCells>
  <pageMargins left="0.7" right="0.7" top="0.75" bottom="0.75" header="0.3" footer="0.3"/>
  <pageSetup paperSize="9"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40"/>
  <sheetViews>
    <sheetView topLeftCell="A76" workbookViewId="0">
      <selection activeCell="J133" sqref="J133"/>
    </sheetView>
  </sheetViews>
  <sheetFormatPr baseColWidth="10" defaultColWidth="6.85546875" defaultRowHeight="15" x14ac:dyDescent="0.25"/>
  <cols>
    <col min="1" max="1" width="55.28515625" style="18" bestFit="1" customWidth="1"/>
    <col min="2" max="2" width="19.42578125" style="18" customWidth="1"/>
    <col min="3" max="3" width="15.42578125" style="18" customWidth="1"/>
    <col min="4" max="4" width="6.85546875" style="18"/>
    <col min="5" max="5" width="14.42578125" style="18" customWidth="1"/>
    <col min="6" max="6" width="18.7109375" style="18" hidden="1" customWidth="1"/>
    <col min="7" max="7" width="19" style="18" customWidth="1"/>
    <col min="8" max="253" width="6.85546875" style="18"/>
    <col min="254" max="254" width="25" style="18" customWidth="1"/>
    <col min="255" max="255" width="3.28515625" style="18" customWidth="1"/>
    <col min="256" max="256" width="15.42578125" style="18" customWidth="1"/>
    <col min="257" max="257" width="25.5703125" style="18" customWidth="1"/>
    <col min="258" max="258" width="17.140625" style="18" customWidth="1"/>
    <col min="259" max="259" width="20.5703125" style="18" customWidth="1"/>
    <col min="260" max="260" width="6.85546875" style="18"/>
    <col min="261" max="261" width="14.42578125" style="18" customWidth="1"/>
    <col min="262" max="262" width="0" style="18" hidden="1" customWidth="1"/>
    <col min="263" max="263" width="19" style="18" customWidth="1"/>
    <col min="264" max="509" width="6.85546875" style="18"/>
    <col min="510" max="510" width="25" style="18" customWidth="1"/>
    <col min="511" max="511" width="3.28515625" style="18" customWidth="1"/>
    <col min="512" max="512" width="15.42578125" style="18" customWidth="1"/>
    <col min="513" max="513" width="25.5703125" style="18" customWidth="1"/>
    <col min="514" max="514" width="17.140625" style="18" customWidth="1"/>
    <col min="515" max="515" width="20.5703125" style="18" customWidth="1"/>
    <col min="516" max="516" width="6.85546875" style="18"/>
    <col min="517" max="517" width="14.42578125" style="18" customWidth="1"/>
    <col min="518" max="518" width="0" style="18" hidden="1" customWidth="1"/>
    <col min="519" max="519" width="19" style="18" customWidth="1"/>
    <col min="520" max="765" width="6.85546875" style="18"/>
    <col min="766" max="766" width="25" style="18" customWidth="1"/>
    <col min="767" max="767" width="3.28515625" style="18" customWidth="1"/>
    <col min="768" max="768" width="15.42578125" style="18" customWidth="1"/>
    <col min="769" max="769" width="25.5703125" style="18" customWidth="1"/>
    <col min="770" max="770" width="17.140625" style="18" customWidth="1"/>
    <col min="771" max="771" width="20.5703125" style="18" customWidth="1"/>
    <col min="772" max="772" width="6.85546875" style="18"/>
    <col min="773" max="773" width="14.42578125" style="18" customWidth="1"/>
    <col min="774" max="774" width="0" style="18" hidden="1" customWidth="1"/>
    <col min="775" max="775" width="19" style="18" customWidth="1"/>
    <col min="776" max="1021" width="6.85546875" style="18"/>
    <col min="1022" max="1022" width="25" style="18" customWidth="1"/>
    <col min="1023" max="1023" width="3.28515625" style="18" customWidth="1"/>
    <col min="1024" max="1024" width="15.42578125" style="18" customWidth="1"/>
    <col min="1025" max="1025" width="25.5703125" style="18" customWidth="1"/>
    <col min="1026" max="1026" width="17.140625" style="18" customWidth="1"/>
    <col min="1027" max="1027" width="20.5703125" style="18" customWidth="1"/>
    <col min="1028" max="1028" width="6.85546875" style="18"/>
    <col min="1029" max="1029" width="14.42578125" style="18" customWidth="1"/>
    <col min="1030" max="1030" width="0" style="18" hidden="1" customWidth="1"/>
    <col min="1031" max="1031" width="19" style="18" customWidth="1"/>
    <col min="1032" max="1277" width="6.85546875" style="18"/>
    <col min="1278" max="1278" width="25" style="18" customWidth="1"/>
    <col min="1279" max="1279" width="3.28515625" style="18" customWidth="1"/>
    <col min="1280" max="1280" width="15.42578125" style="18" customWidth="1"/>
    <col min="1281" max="1281" width="25.5703125" style="18" customWidth="1"/>
    <col min="1282" max="1282" width="17.140625" style="18" customWidth="1"/>
    <col min="1283" max="1283" width="20.5703125" style="18" customWidth="1"/>
    <col min="1284" max="1284" width="6.85546875" style="18"/>
    <col min="1285" max="1285" width="14.42578125" style="18" customWidth="1"/>
    <col min="1286" max="1286" width="0" style="18" hidden="1" customWidth="1"/>
    <col min="1287" max="1287" width="19" style="18" customWidth="1"/>
    <col min="1288" max="1533" width="6.85546875" style="18"/>
    <col min="1534" max="1534" width="25" style="18" customWidth="1"/>
    <col min="1535" max="1535" width="3.28515625" style="18" customWidth="1"/>
    <col min="1536" max="1536" width="15.42578125" style="18" customWidth="1"/>
    <col min="1537" max="1537" width="25.5703125" style="18" customWidth="1"/>
    <col min="1538" max="1538" width="17.140625" style="18" customWidth="1"/>
    <col min="1539" max="1539" width="20.5703125" style="18" customWidth="1"/>
    <col min="1540" max="1540" width="6.85546875" style="18"/>
    <col min="1541" max="1541" width="14.42578125" style="18" customWidth="1"/>
    <col min="1542" max="1542" width="0" style="18" hidden="1" customWidth="1"/>
    <col min="1543" max="1543" width="19" style="18" customWidth="1"/>
    <col min="1544" max="1789" width="6.85546875" style="18"/>
    <col min="1790" max="1790" width="25" style="18" customWidth="1"/>
    <col min="1791" max="1791" width="3.28515625" style="18" customWidth="1"/>
    <col min="1792" max="1792" width="15.42578125" style="18" customWidth="1"/>
    <col min="1793" max="1793" width="25.5703125" style="18" customWidth="1"/>
    <col min="1794" max="1794" width="17.140625" style="18" customWidth="1"/>
    <col min="1795" max="1795" width="20.5703125" style="18" customWidth="1"/>
    <col min="1796" max="1796" width="6.85546875" style="18"/>
    <col min="1797" max="1797" width="14.42578125" style="18" customWidth="1"/>
    <col min="1798" max="1798" width="0" style="18" hidden="1" customWidth="1"/>
    <col min="1799" max="1799" width="19" style="18" customWidth="1"/>
    <col min="1800" max="2045" width="6.85546875" style="18"/>
    <col min="2046" max="2046" width="25" style="18" customWidth="1"/>
    <col min="2047" max="2047" width="3.28515625" style="18" customWidth="1"/>
    <col min="2048" max="2048" width="15.42578125" style="18" customWidth="1"/>
    <col min="2049" max="2049" width="25.5703125" style="18" customWidth="1"/>
    <col min="2050" max="2050" width="17.140625" style="18" customWidth="1"/>
    <col min="2051" max="2051" width="20.5703125" style="18" customWidth="1"/>
    <col min="2052" max="2052" width="6.85546875" style="18"/>
    <col min="2053" max="2053" width="14.42578125" style="18" customWidth="1"/>
    <col min="2054" max="2054" width="0" style="18" hidden="1" customWidth="1"/>
    <col min="2055" max="2055" width="19" style="18" customWidth="1"/>
    <col min="2056" max="2301" width="6.85546875" style="18"/>
    <col min="2302" max="2302" width="25" style="18" customWidth="1"/>
    <col min="2303" max="2303" width="3.28515625" style="18" customWidth="1"/>
    <col min="2304" max="2304" width="15.42578125" style="18" customWidth="1"/>
    <col min="2305" max="2305" width="25.5703125" style="18" customWidth="1"/>
    <col min="2306" max="2306" width="17.140625" style="18" customWidth="1"/>
    <col min="2307" max="2307" width="20.5703125" style="18" customWidth="1"/>
    <col min="2308" max="2308" width="6.85546875" style="18"/>
    <col min="2309" max="2309" width="14.42578125" style="18" customWidth="1"/>
    <col min="2310" max="2310" width="0" style="18" hidden="1" customWidth="1"/>
    <col min="2311" max="2311" width="19" style="18" customWidth="1"/>
    <col min="2312" max="2557" width="6.85546875" style="18"/>
    <col min="2558" max="2558" width="25" style="18" customWidth="1"/>
    <col min="2559" max="2559" width="3.28515625" style="18" customWidth="1"/>
    <col min="2560" max="2560" width="15.42578125" style="18" customWidth="1"/>
    <col min="2561" max="2561" width="25.5703125" style="18" customWidth="1"/>
    <col min="2562" max="2562" width="17.140625" style="18" customWidth="1"/>
    <col min="2563" max="2563" width="20.5703125" style="18" customWidth="1"/>
    <col min="2564" max="2564" width="6.85546875" style="18"/>
    <col min="2565" max="2565" width="14.42578125" style="18" customWidth="1"/>
    <col min="2566" max="2566" width="0" style="18" hidden="1" customWidth="1"/>
    <col min="2567" max="2567" width="19" style="18" customWidth="1"/>
    <col min="2568" max="2813" width="6.85546875" style="18"/>
    <col min="2814" max="2814" width="25" style="18" customWidth="1"/>
    <col min="2815" max="2815" width="3.28515625" style="18" customWidth="1"/>
    <col min="2816" max="2816" width="15.42578125" style="18" customWidth="1"/>
    <col min="2817" max="2817" width="25.5703125" style="18" customWidth="1"/>
    <col min="2818" max="2818" width="17.140625" style="18" customWidth="1"/>
    <col min="2819" max="2819" width="20.5703125" style="18" customWidth="1"/>
    <col min="2820" max="2820" width="6.85546875" style="18"/>
    <col min="2821" max="2821" width="14.42578125" style="18" customWidth="1"/>
    <col min="2822" max="2822" width="0" style="18" hidden="1" customWidth="1"/>
    <col min="2823" max="2823" width="19" style="18" customWidth="1"/>
    <col min="2824" max="3069" width="6.85546875" style="18"/>
    <col min="3070" max="3070" width="25" style="18" customWidth="1"/>
    <col min="3071" max="3071" width="3.28515625" style="18" customWidth="1"/>
    <col min="3072" max="3072" width="15.42578125" style="18" customWidth="1"/>
    <col min="3073" max="3073" width="25.5703125" style="18" customWidth="1"/>
    <col min="3074" max="3074" width="17.140625" style="18" customWidth="1"/>
    <col min="3075" max="3075" width="20.5703125" style="18" customWidth="1"/>
    <col min="3076" max="3076" width="6.85546875" style="18"/>
    <col min="3077" max="3077" width="14.42578125" style="18" customWidth="1"/>
    <col min="3078" max="3078" width="0" style="18" hidden="1" customWidth="1"/>
    <col min="3079" max="3079" width="19" style="18" customWidth="1"/>
    <col min="3080" max="3325" width="6.85546875" style="18"/>
    <col min="3326" max="3326" width="25" style="18" customWidth="1"/>
    <col min="3327" max="3327" width="3.28515625" style="18" customWidth="1"/>
    <col min="3328" max="3328" width="15.42578125" style="18" customWidth="1"/>
    <col min="3329" max="3329" width="25.5703125" style="18" customWidth="1"/>
    <col min="3330" max="3330" width="17.140625" style="18" customWidth="1"/>
    <col min="3331" max="3331" width="20.5703125" style="18" customWidth="1"/>
    <col min="3332" max="3332" width="6.85546875" style="18"/>
    <col min="3333" max="3333" width="14.42578125" style="18" customWidth="1"/>
    <col min="3334" max="3334" width="0" style="18" hidden="1" customWidth="1"/>
    <col min="3335" max="3335" width="19" style="18" customWidth="1"/>
    <col min="3336" max="3581" width="6.85546875" style="18"/>
    <col min="3582" max="3582" width="25" style="18" customWidth="1"/>
    <col min="3583" max="3583" width="3.28515625" style="18" customWidth="1"/>
    <col min="3584" max="3584" width="15.42578125" style="18" customWidth="1"/>
    <col min="3585" max="3585" width="25.5703125" style="18" customWidth="1"/>
    <col min="3586" max="3586" width="17.140625" style="18" customWidth="1"/>
    <col min="3587" max="3587" width="20.5703125" style="18" customWidth="1"/>
    <col min="3588" max="3588" width="6.85546875" style="18"/>
    <col min="3589" max="3589" width="14.42578125" style="18" customWidth="1"/>
    <col min="3590" max="3590" width="0" style="18" hidden="1" customWidth="1"/>
    <col min="3591" max="3591" width="19" style="18" customWidth="1"/>
    <col min="3592" max="3837" width="6.85546875" style="18"/>
    <col min="3838" max="3838" width="25" style="18" customWidth="1"/>
    <col min="3839" max="3839" width="3.28515625" style="18" customWidth="1"/>
    <col min="3840" max="3840" width="15.42578125" style="18" customWidth="1"/>
    <col min="3841" max="3841" width="25.5703125" style="18" customWidth="1"/>
    <col min="3842" max="3842" width="17.140625" style="18" customWidth="1"/>
    <col min="3843" max="3843" width="20.5703125" style="18" customWidth="1"/>
    <col min="3844" max="3844" width="6.85546875" style="18"/>
    <col min="3845" max="3845" width="14.42578125" style="18" customWidth="1"/>
    <col min="3846" max="3846" width="0" style="18" hidden="1" customWidth="1"/>
    <col min="3847" max="3847" width="19" style="18" customWidth="1"/>
    <col min="3848" max="4093" width="6.85546875" style="18"/>
    <col min="4094" max="4094" width="25" style="18" customWidth="1"/>
    <col min="4095" max="4095" width="3.28515625" style="18" customWidth="1"/>
    <col min="4096" max="4096" width="15.42578125" style="18" customWidth="1"/>
    <col min="4097" max="4097" width="25.5703125" style="18" customWidth="1"/>
    <col min="4098" max="4098" width="17.140625" style="18" customWidth="1"/>
    <col min="4099" max="4099" width="20.5703125" style="18" customWidth="1"/>
    <col min="4100" max="4100" width="6.85546875" style="18"/>
    <col min="4101" max="4101" width="14.42578125" style="18" customWidth="1"/>
    <col min="4102" max="4102" width="0" style="18" hidden="1" customWidth="1"/>
    <col min="4103" max="4103" width="19" style="18" customWidth="1"/>
    <col min="4104" max="4349" width="6.85546875" style="18"/>
    <col min="4350" max="4350" width="25" style="18" customWidth="1"/>
    <col min="4351" max="4351" width="3.28515625" style="18" customWidth="1"/>
    <col min="4352" max="4352" width="15.42578125" style="18" customWidth="1"/>
    <col min="4353" max="4353" width="25.5703125" style="18" customWidth="1"/>
    <col min="4354" max="4354" width="17.140625" style="18" customWidth="1"/>
    <col min="4355" max="4355" width="20.5703125" style="18" customWidth="1"/>
    <col min="4356" max="4356" width="6.85546875" style="18"/>
    <col min="4357" max="4357" width="14.42578125" style="18" customWidth="1"/>
    <col min="4358" max="4358" width="0" style="18" hidden="1" customWidth="1"/>
    <col min="4359" max="4359" width="19" style="18" customWidth="1"/>
    <col min="4360" max="4605" width="6.85546875" style="18"/>
    <col min="4606" max="4606" width="25" style="18" customWidth="1"/>
    <col min="4607" max="4607" width="3.28515625" style="18" customWidth="1"/>
    <col min="4608" max="4608" width="15.42578125" style="18" customWidth="1"/>
    <col min="4609" max="4609" width="25.5703125" style="18" customWidth="1"/>
    <col min="4610" max="4610" width="17.140625" style="18" customWidth="1"/>
    <col min="4611" max="4611" width="20.5703125" style="18" customWidth="1"/>
    <col min="4612" max="4612" width="6.85546875" style="18"/>
    <col min="4613" max="4613" width="14.42578125" style="18" customWidth="1"/>
    <col min="4614" max="4614" width="0" style="18" hidden="1" customWidth="1"/>
    <col min="4615" max="4615" width="19" style="18" customWidth="1"/>
    <col min="4616" max="4861" width="6.85546875" style="18"/>
    <col min="4862" max="4862" width="25" style="18" customWidth="1"/>
    <col min="4863" max="4863" width="3.28515625" style="18" customWidth="1"/>
    <col min="4864" max="4864" width="15.42578125" style="18" customWidth="1"/>
    <col min="4865" max="4865" width="25.5703125" style="18" customWidth="1"/>
    <col min="4866" max="4866" width="17.140625" style="18" customWidth="1"/>
    <col min="4867" max="4867" width="20.5703125" style="18" customWidth="1"/>
    <col min="4868" max="4868" width="6.85546875" style="18"/>
    <col min="4869" max="4869" width="14.42578125" style="18" customWidth="1"/>
    <col min="4870" max="4870" width="0" style="18" hidden="1" customWidth="1"/>
    <col min="4871" max="4871" width="19" style="18" customWidth="1"/>
    <col min="4872" max="5117" width="6.85546875" style="18"/>
    <col min="5118" max="5118" width="25" style="18" customWidth="1"/>
    <col min="5119" max="5119" width="3.28515625" style="18" customWidth="1"/>
    <col min="5120" max="5120" width="15.42578125" style="18" customWidth="1"/>
    <col min="5121" max="5121" width="25.5703125" style="18" customWidth="1"/>
    <col min="5122" max="5122" width="17.140625" style="18" customWidth="1"/>
    <col min="5123" max="5123" width="20.5703125" style="18" customWidth="1"/>
    <col min="5124" max="5124" width="6.85546875" style="18"/>
    <col min="5125" max="5125" width="14.42578125" style="18" customWidth="1"/>
    <col min="5126" max="5126" width="0" style="18" hidden="1" customWidth="1"/>
    <col min="5127" max="5127" width="19" style="18" customWidth="1"/>
    <col min="5128" max="5373" width="6.85546875" style="18"/>
    <col min="5374" max="5374" width="25" style="18" customWidth="1"/>
    <col min="5375" max="5375" width="3.28515625" style="18" customWidth="1"/>
    <col min="5376" max="5376" width="15.42578125" style="18" customWidth="1"/>
    <col min="5377" max="5377" width="25.5703125" style="18" customWidth="1"/>
    <col min="5378" max="5378" width="17.140625" style="18" customWidth="1"/>
    <col min="5379" max="5379" width="20.5703125" style="18" customWidth="1"/>
    <col min="5380" max="5380" width="6.85546875" style="18"/>
    <col min="5381" max="5381" width="14.42578125" style="18" customWidth="1"/>
    <col min="5382" max="5382" width="0" style="18" hidden="1" customWidth="1"/>
    <col min="5383" max="5383" width="19" style="18" customWidth="1"/>
    <col min="5384" max="5629" width="6.85546875" style="18"/>
    <col min="5630" max="5630" width="25" style="18" customWidth="1"/>
    <col min="5631" max="5631" width="3.28515625" style="18" customWidth="1"/>
    <col min="5632" max="5632" width="15.42578125" style="18" customWidth="1"/>
    <col min="5633" max="5633" width="25.5703125" style="18" customWidth="1"/>
    <col min="5634" max="5634" width="17.140625" style="18" customWidth="1"/>
    <col min="5635" max="5635" width="20.5703125" style="18" customWidth="1"/>
    <col min="5636" max="5636" width="6.85546875" style="18"/>
    <col min="5637" max="5637" width="14.42578125" style="18" customWidth="1"/>
    <col min="5638" max="5638" width="0" style="18" hidden="1" customWidth="1"/>
    <col min="5639" max="5639" width="19" style="18" customWidth="1"/>
    <col min="5640" max="5885" width="6.85546875" style="18"/>
    <col min="5886" max="5886" width="25" style="18" customWidth="1"/>
    <col min="5887" max="5887" width="3.28515625" style="18" customWidth="1"/>
    <col min="5888" max="5888" width="15.42578125" style="18" customWidth="1"/>
    <col min="5889" max="5889" width="25.5703125" style="18" customWidth="1"/>
    <col min="5890" max="5890" width="17.140625" style="18" customWidth="1"/>
    <col min="5891" max="5891" width="20.5703125" style="18" customWidth="1"/>
    <col min="5892" max="5892" width="6.85546875" style="18"/>
    <col min="5893" max="5893" width="14.42578125" style="18" customWidth="1"/>
    <col min="5894" max="5894" width="0" style="18" hidden="1" customWidth="1"/>
    <col min="5895" max="5895" width="19" style="18" customWidth="1"/>
    <col min="5896" max="6141" width="6.85546875" style="18"/>
    <col min="6142" max="6142" width="25" style="18" customWidth="1"/>
    <col min="6143" max="6143" width="3.28515625" style="18" customWidth="1"/>
    <col min="6144" max="6144" width="15.42578125" style="18" customWidth="1"/>
    <col min="6145" max="6145" width="25.5703125" style="18" customWidth="1"/>
    <col min="6146" max="6146" width="17.140625" style="18" customWidth="1"/>
    <col min="6147" max="6147" width="20.5703125" style="18" customWidth="1"/>
    <col min="6148" max="6148" width="6.85546875" style="18"/>
    <col min="6149" max="6149" width="14.42578125" style="18" customWidth="1"/>
    <col min="6150" max="6150" width="0" style="18" hidden="1" customWidth="1"/>
    <col min="6151" max="6151" width="19" style="18" customWidth="1"/>
    <col min="6152" max="6397" width="6.85546875" style="18"/>
    <col min="6398" max="6398" width="25" style="18" customWidth="1"/>
    <col min="6399" max="6399" width="3.28515625" style="18" customWidth="1"/>
    <col min="6400" max="6400" width="15.42578125" style="18" customWidth="1"/>
    <col min="6401" max="6401" width="25.5703125" style="18" customWidth="1"/>
    <col min="6402" max="6402" width="17.140625" style="18" customWidth="1"/>
    <col min="6403" max="6403" width="20.5703125" style="18" customWidth="1"/>
    <col min="6404" max="6404" width="6.85546875" style="18"/>
    <col min="6405" max="6405" width="14.42578125" style="18" customWidth="1"/>
    <col min="6406" max="6406" width="0" style="18" hidden="1" customWidth="1"/>
    <col min="6407" max="6407" width="19" style="18" customWidth="1"/>
    <col min="6408" max="6653" width="6.85546875" style="18"/>
    <col min="6654" max="6654" width="25" style="18" customWidth="1"/>
    <col min="6655" max="6655" width="3.28515625" style="18" customWidth="1"/>
    <col min="6656" max="6656" width="15.42578125" style="18" customWidth="1"/>
    <col min="6657" max="6657" width="25.5703125" style="18" customWidth="1"/>
    <col min="6658" max="6658" width="17.140625" style="18" customWidth="1"/>
    <col min="6659" max="6659" width="20.5703125" style="18" customWidth="1"/>
    <col min="6660" max="6660" width="6.85546875" style="18"/>
    <col min="6661" max="6661" width="14.42578125" style="18" customWidth="1"/>
    <col min="6662" max="6662" width="0" style="18" hidden="1" customWidth="1"/>
    <col min="6663" max="6663" width="19" style="18" customWidth="1"/>
    <col min="6664" max="6909" width="6.85546875" style="18"/>
    <col min="6910" max="6910" width="25" style="18" customWidth="1"/>
    <col min="6911" max="6911" width="3.28515625" style="18" customWidth="1"/>
    <col min="6912" max="6912" width="15.42578125" style="18" customWidth="1"/>
    <col min="6913" max="6913" width="25.5703125" style="18" customWidth="1"/>
    <col min="6914" max="6914" width="17.140625" style="18" customWidth="1"/>
    <col min="6915" max="6915" width="20.5703125" style="18" customWidth="1"/>
    <col min="6916" max="6916" width="6.85546875" style="18"/>
    <col min="6917" max="6917" width="14.42578125" style="18" customWidth="1"/>
    <col min="6918" max="6918" width="0" style="18" hidden="1" customWidth="1"/>
    <col min="6919" max="6919" width="19" style="18" customWidth="1"/>
    <col min="6920" max="7165" width="6.85546875" style="18"/>
    <col min="7166" max="7166" width="25" style="18" customWidth="1"/>
    <col min="7167" max="7167" width="3.28515625" style="18" customWidth="1"/>
    <col min="7168" max="7168" width="15.42578125" style="18" customWidth="1"/>
    <col min="7169" max="7169" width="25.5703125" style="18" customWidth="1"/>
    <col min="7170" max="7170" width="17.140625" style="18" customWidth="1"/>
    <col min="7171" max="7171" width="20.5703125" style="18" customWidth="1"/>
    <col min="7172" max="7172" width="6.85546875" style="18"/>
    <col min="7173" max="7173" width="14.42578125" style="18" customWidth="1"/>
    <col min="7174" max="7174" width="0" style="18" hidden="1" customWidth="1"/>
    <col min="7175" max="7175" width="19" style="18" customWidth="1"/>
    <col min="7176" max="7421" width="6.85546875" style="18"/>
    <col min="7422" max="7422" width="25" style="18" customWidth="1"/>
    <col min="7423" max="7423" width="3.28515625" style="18" customWidth="1"/>
    <col min="7424" max="7424" width="15.42578125" style="18" customWidth="1"/>
    <col min="7425" max="7425" width="25.5703125" style="18" customWidth="1"/>
    <col min="7426" max="7426" width="17.140625" style="18" customWidth="1"/>
    <col min="7427" max="7427" width="20.5703125" style="18" customWidth="1"/>
    <col min="7428" max="7428" width="6.85546875" style="18"/>
    <col min="7429" max="7429" width="14.42578125" style="18" customWidth="1"/>
    <col min="7430" max="7430" width="0" style="18" hidden="1" customWidth="1"/>
    <col min="7431" max="7431" width="19" style="18" customWidth="1"/>
    <col min="7432" max="7677" width="6.85546875" style="18"/>
    <col min="7678" max="7678" width="25" style="18" customWidth="1"/>
    <col min="7679" max="7679" width="3.28515625" style="18" customWidth="1"/>
    <col min="7680" max="7680" width="15.42578125" style="18" customWidth="1"/>
    <col min="7681" max="7681" width="25.5703125" style="18" customWidth="1"/>
    <col min="7682" max="7682" width="17.140625" style="18" customWidth="1"/>
    <col min="7683" max="7683" width="20.5703125" style="18" customWidth="1"/>
    <col min="7684" max="7684" width="6.85546875" style="18"/>
    <col min="7685" max="7685" width="14.42578125" style="18" customWidth="1"/>
    <col min="7686" max="7686" width="0" style="18" hidden="1" customWidth="1"/>
    <col min="7687" max="7687" width="19" style="18" customWidth="1"/>
    <col min="7688" max="7933" width="6.85546875" style="18"/>
    <col min="7934" max="7934" width="25" style="18" customWidth="1"/>
    <col min="7935" max="7935" width="3.28515625" style="18" customWidth="1"/>
    <col min="7936" max="7936" width="15.42578125" style="18" customWidth="1"/>
    <col min="7937" max="7937" width="25.5703125" style="18" customWidth="1"/>
    <col min="7938" max="7938" width="17.140625" style="18" customWidth="1"/>
    <col min="7939" max="7939" width="20.5703125" style="18" customWidth="1"/>
    <col min="7940" max="7940" width="6.85546875" style="18"/>
    <col min="7941" max="7941" width="14.42578125" style="18" customWidth="1"/>
    <col min="7942" max="7942" width="0" style="18" hidden="1" customWidth="1"/>
    <col min="7943" max="7943" width="19" style="18" customWidth="1"/>
    <col min="7944" max="8189" width="6.85546875" style="18"/>
    <col min="8190" max="8190" width="25" style="18" customWidth="1"/>
    <col min="8191" max="8191" width="3.28515625" style="18" customWidth="1"/>
    <col min="8192" max="8192" width="15.42578125" style="18" customWidth="1"/>
    <col min="8193" max="8193" width="25.5703125" style="18" customWidth="1"/>
    <col min="8194" max="8194" width="17.140625" style="18" customWidth="1"/>
    <col min="8195" max="8195" width="20.5703125" style="18" customWidth="1"/>
    <col min="8196" max="8196" width="6.85546875" style="18"/>
    <col min="8197" max="8197" width="14.42578125" style="18" customWidth="1"/>
    <col min="8198" max="8198" width="0" style="18" hidden="1" customWidth="1"/>
    <col min="8199" max="8199" width="19" style="18" customWidth="1"/>
    <col min="8200" max="8445" width="6.85546875" style="18"/>
    <col min="8446" max="8446" width="25" style="18" customWidth="1"/>
    <col min="8447" max="8447" width="3.28515625" style="18" customWidth="1"/>
    <col min="8448" max="8448" width="15.42578125" style="18" customWidth="1"/>
    <col min="8449" max="8449" width="25.5703125" style="18" customWidth="1"/>
    <col min="8450" max="8450" width="17.140625" style="18" customWidth="1"/>
    <col min="8451" max="8451" width="20.5703125" style="18" customWidth="1"/>
    <col min="8452" max="8452" width="6.85546875" style="18"/>
    <col min="8453" max="8453" width="14.42578125" style="18" customWidth="1"/>
    <col min="8454" max="8454" width="0" style="18" hidden="1" customWidth="1"/>
    <col min="8455" max="8455" width="19" style="18" customWidth="1"/>
    <col min="8456" max="8701" width="6.85546875" style="18"/>
    <col min="8702" max="8702" width="25" style="18" customWidth="1"/>
    <col min="8703" max="8703" width="3.28515625" style="18" customWidth="1"/>
    <col min="8704" max="8704" width="15.42578125" style="18" customWidth="1"/>
    <col min="8705" max="8705" width="25.5703125" style="18" customWidth="1"/>
    <col min="8706" max="8706" width="17.140625" style="18" customWidth="1"/>
    <col min="8707" max="8707" width="20.5703125" style="18" customWidth="1"/>
    <col min="8708" max="8708" width="6.85546875" style="18"/>
    <col min="8709" max="8709" width="14.42578125" style="18" customWidth="1"/>
    <col min="8710" max="8710" width="0" style="18" hidden="1" customWidth="1"/>
    <col min="8711" max="8711" width="19" style="18" customWidth="1"/>
    <col min="8712" max="8957" width="6.85546875" style="18"/>
    <col min="8958" max="8958" width="25" style="18" customWidth="1"/>
    <col min="8959" max="8959" width="3.28515625" style="18" customWidth="1"/>
    <col min="8960" max="8960" width="15.42578125" style="18" customWidth="1"/>
    <col min="8961" max="8961" width="25.5703125" style="18" customWidth="1"/>
    <col min="8962" max="8962" width="17.140625" style="18" customWidth="1"/>
    <col min="8963" max="8963" width="20.5703125" style="18" customWidth="1"/>
    <col min="8964" max="8964" width="6.85546875" style="18"/>
    <col min="8965" max="8965" width="14.42578125" style="18" customWidth="1"/>
    <col min="8966" max="8966" width="0" style="18" hidden="1" customWidth="1"/>
    <col min="8967" max="8967" width="19" style="18" customWidth="1"/>
    <col min="8968" max="9213" width="6.85546875" style="18"/>
    <col min="9214" max="9214" width="25" style="18" customWidth="1"/>
    <col min="9215" max="9215" width="3.28515625" style="18" customWidth="1"/>
    <col min="9216" max="9216" width="15.42578125" style="18" customWidth="1"/>
    <col min="9217" max="9217" width="25.5703125" style="18" customWidth="1"/>
    <col min="9218" max="9218" width="17.140625" style="18" customWidth="1"/>
    <col min="9219" max="9219" width="20.5703125" style="18" customWidth="1"/>
    <col min="9220" max="9220" width="6.85546875" style="18"/>
    <col min="9221" max="9221" width="14.42578125" style="18" customWidth="1"/>
    <col min="9222" max="9222" width="0" style="18" hidden="1" customWidth="1"/>
    <col min="9223" max="9223" width="19" style="18" customWidth="1"/>
    <col min="9224" max="9469" width="6.85546875" style="18"/>
    <col min="9470" max="9470" width="25" style="18" customWidth="1"/>
    <col min="9471" max="9471" width="3.28515625" style="18" customWidth="1"/>
    <col min="9472" max="9472" width="15.42578125" style="18" customWidth="1"/>
    <col min="9473" max="9473" width="25.5703125" style="18" customWidth="1"/>
    <col min="9474" max="9474" width="17.140625" style="18" customWidth="1"/>
    <col min="9475" max="9475" width="20.5703125" style="18" customWidth="1"/>
    <col min="9476" max="9476" width="6.85546875" style="18"/>
    <col min="9477" max="9477" width="14.42578125" style="18" customWidth="1"/>
    <col min="9478" max="9478" width="0" style="18" hidden="1" customWidth="1"/>
    <col min="9479" max="9479" width="19" style="18" customWidth="1"/>
    <col min="9480" max="9725" width="6.85546875" style="18"/>
    <col min="9726" max="9726" width="25" style="18" customWidth="1"/>
    <col min="9727" max="9727" width="3.28515625" style="18" customWidth="1"/>
    <col min="9728" max="9728" width="15.42578125" style="18" customWidth="1"/>
    <col min="9729" max="9729" width="25.5703125" style="18" customWidth="1"/>
    <col min="9730" max="9730" width="17.140625" style="18" customWidth="1"/>
    <col min="9731" max="9731" width="20.5703125" style="18" customWidth="1"/>
    <col min="9732" max="9732" width="6.85546875" style="18"/>
    <col min="9733" max="9733" width="14.42578125" style="18" customWidth="1"/>
    <col min="9734" max="9734" width="0" style="18" hidden="1" customWidth="1"/>
    <col min="9735" max="9735" width="19" style="18" customWidth="1"/>
    <col min="9736" max="9981" width="6.85546875" style="18"/>
    <col min="9982" max="9982" width="25" style="18" customWidth="1"/>
    <col min="9983" max="9983" width="3.28515625" style="18" customWidth="1"/>
    <col min="9984" max="9984" width="15.42578125" style="18" customWidth="1"/>
    <col min="9985" max="9985" width="25.5703125" style="18" customWidth="1"/>
    <col min="9986" max="9986" width="17.140625" style="18" customWidth="1"/>
    <col min="9987" max="9987" width="20.5703125" style="18" customWidth="1"/>
    <col min="9988" max="9988" width="6.85546875" style="18"/>
    <col min="9989" max="9989" width="14.42578125" style="18" customWidth="1"/>
    <col min="9990" max="9990" width="0" style="18" hidden="1" customWidth="1"/>
    <col min="9991" max="9991" width="19" style="18" customWidth="1"/>
    <col min="9992" max="10237" width="6.85546875" style="18"/>
    <col min="10238" max="10238" width="25" style="18" customWidth="1"/>
    <col min="10239" max="10239" width="3.28515625" style="18" customWidth="1"/>
    <col min="10240" max="10240" width="15.42578125" style="18" customWidth="1"/>
    <col min="10241" max="10241" width="25.5703125" style="18" customWidth="1"/>
    <col min="10242" max="10242" width="17.140625" style="18" customWidth="1"/>
    <col min="10243" max="10243" width="20.5703125" style="18" customWidth="1"/>
    <col min="10244" max="10244" width="6.85546875" style="18"/>
    <col min="10245" max="10245" width="14.42578125" style="18" customWidth="1"/>
    <col min="10246" max="10246" width="0" style="18" hidden="1" customWidth="1"/>
    <col min="10247" max="10247" width="19" style="18" customWidth="1"/>
    <col min="10248" max="10493" width="6.85546875" style="18"/>
    <col min="10494" max="10494" width="25" style="18" customWidth="1"/>
    <col min="10495" max="10495" width="3.28515625" style="18" customWidth="1"/>
    <col min="10496" max="10496" width="15.42578125" style="18" customWidth="1"/>
    <col min="10497" max="10497" width="25.5703125" style="18" customWidth="1"/>
    <col min="10498" max="10498" width="17.140625" style="18" customWidth="1"/>
    <col min="10499" max="10499" width="20.5703125" style="18" customWidth="1"/>
    <col min="10500" max="10500" width="6.85546875" style="18"/>
    <col min="10501" max="10501" width="14.42578125" style="18" customWidth="1"/>
    <col min="10502" max="10502" width="0" style="18" hidden="1" customWidth="1"/>
    <col min="10503" max="10503" width="19" style="18" customWidth="1"/>
    <col min="10504" max="10749" width="6.85546875" style="18"/>
    <col min="10750" max="10750" width="25" style="18" customWidth="1"/>
    <col min="10751" max="10751" width="3.28515625" style="18" customWidth="1"/>
    <col min="10752" max="10752" width="15.42578125" style="18" customWidth="1"/>
    <col min="10753" max="10753" width="25.5703125" style="18" customWidth="1"/>
    <col min="10754" max="10754" width="17.140625" style="18" customWidth="1"/>
    <col min="10755" max="10755" width="20.5703125" style="18" customWidth="1"/>
    <col min="10756" max="10756" width="6.85546875" style="18"/>
    <col min="10757" max="10757" width="14.42578125" style="18" customWidth="1"/>
    <col min="10758" max="10758" width="0" style="18" hidden="1" customWidth="1"/>
    <col min="10759" max="10759" width="19" style="18" customWidth="1"/>
    <col min="10760" max="11005" width="6.85546875" style="18"/>
    <col min="11006" max="11006" width="25" style="18" customWidth="1"/>
    <col min="11007" max="11007" width="3.28515625" style="18" customWidth="1"/>
    <col min="11008" max="11008" width="15.42578125" style="18" customWidth="1"/>
    <col min="11009" max="11009" width="25.5703125" style="18" customWidth="1"/>
    <col min="11010" max="11010" width="17.140625" style="18" customWidth="1"/>
    <col min="11011" max="11011" width="20.5703125" style="18" customWidth="1"/>
    <col min="11012" max="11012" width="6.85546875" style="18"/>
    <col min="11013" max="11013" width="14.42578125" style="18" customWidth="1"/>
    <col min="11014" max="11014" width="0" style="18" hidden="1" customWidth="1"/>
    <col min="11015" max="11015" width="19" style="18" customWidth="1"/>
    <col min="11016" max="11261" width="6.85546875" style="18"/>
    <col min="11262" max="11262" width="25" style="18" customWidth="1"/>
    <col min="11263" max="11263" width="3.28515625" style="18" customWidth="1"/>
    <col min="11264" max="11264" width="15.42578125" style="18" customWidth="1"/>
    <col min="11265" max="11265" width="25.5703125" style="18" customWidth="1"/>
    <col min="11266" max="11266" width="17.140625" style="18" customWidth="1"/>
    <col min="11267" max="11267" width="20.5703125" style="18" customWidth="1"/>
    <col min="11268" max="11268" width="6.85546875" style="18"/>
    <col min="11269" max="11269" width="14.42578125" style="18" customWidth="1"/>
    <col min="11270" max="11270" width="0" style="18" hidden="1" customWidth="1"/>
    <col min="11271" max="11271" width="19" style="18" customWidth="1"/>
    <col min="11272" max="11517" width="6.85546875" style="18"/>
    <col min="11518" max="11518" width="25" style="18" customWidth="1"/>
    <col min="11519" max="11519" width="3.28515625" style="18" customWidth="1"/>
    <col min="11520" max="11520" width="15.42578125" style="18" customWidth="1"/>
    <col min="11521" max="11521" width="25.5703125" style="18" customWidth="1"/>
    <col min="11522" max="11522" width="17.140625" style="18" customWidth="1"/>
    <col min="11523" max="11523" width="20.5703125" style="18" customWidth="1"/>
    <col min="11524" max="11524" width="6.85546875" style="18"/>
    <col min="11525" max="11525" width="14.42578125" style="18" customWidth="1"/>
    <col min="11526" max="11526" width="0" style="18" hidden="1" customWidth="1"/>
    <col min="11527" max="11527" width="19" style="18" customWidth="1"/>
    <col min="11528" max="11773" width="6.85546875" style="18"/>
    <col min="11774" max="11774" width="25" style="18" customWidth="1"/>
    <col min="11775" max="11775" width="3.28515625" style="18" customWidth="1"/>
    <col min="11776" max="11776" width="15.42578125" style="18" customWidth="1"/>
    <col min="11777" max="11777" width="25.5703125" style="18" customWidth="1"/>
    <col min="11778" max="11778" width="17.140625" style="18" customWidth="1"/>
    <col min="11779" max="11779" width="20.5703125" style="18" customWidth="1"/>
    <col min="11780" max="11780" width="6.85546875" style="18"/>
    <col min="11781" max="11781" width="14.42578125" style="18" customWidth="1"/>
    <col min="11782" max="11782" width="0" style="18" hidden="1" customWidth="1"/>
    <col min="11783" max="11783" width="19" style="18" customWidth="1"/>
    <col min="11784" max="12029" width="6.85546875" style="18"/>
    <col min="12030" max="12030" width="25" style="18" customWidth="1"/>
    <col min="12031" max="12031" width="3.28515625" style="18" customWidth="1"/>
    <col min="12032" max="12032" width="15.42578125" style="18" customWidth="1"/>
    <col min="12033" max="12033" width="25.5703125" style="18" customWidth="1"/>
    <col min="12034" max="12034" width="17.140625" style="18" customWidth="1"/>
    <col min="12035" max="12035" width="20.5703125" style="18" customWidth="1"/>
    <col min="12036" max="12036" width="6.85546875" style="18"/>
    <col min="12037" max="12037" width="14.42578125" style="18" customWidth="1"/>
    <col min="12038" max="12038" width="0" style="18" hidden="1" customWidth="1"/>
    <col min="12039" max="12039" width="19" style="18" customWidth="1"/>
    <col min="12040" max="12285" width="6.85546875" style="18"/>
    <col min="12286" max="12286" width="25" style="18" customWidth="1"/>
    <col min="12287" max="12287" width="3.28515625" style="18" customWidth="1"/>
    <col min="12288" max="12288" width="15.42578125" style="18" customWidth="1"/>
    <col min="12289" max="12289" width="25.5703125" style="18" customWidth="1"/>
    <col min="12290" max="12290" width="17.140625" style="18" customWidth="1"/>
    <col min="12291" max="12291" width="20.5703125" style="18" customWidth="1"/>
    <col min="12292" max="12292" width="6.85546875" style="18"/>
    <col min="12293" max="12293" width="14.42578125" style="18" customWidth="1"/>
    <col min="12294" max="12294" width="0" style="18" hidden="1" customWidth="1"/>
    <col min="12295" max="12295" width="19" style="18" customWidth="1"/>
    <col min="12296" max="12541" width="6.85546875" style="18"/>
    <col min="12542" max="12542" width="25" style="18" customWidth="1"/>
    <col min="12543" max="12543" width="3.28515625" style="18" customWidth="1"/>
    <col min="12544" max="12544" width="15.42578125" style="18" customWidth="1"/>
    <col min="12545" max="12545" width="25.5703125" style="18" customWidth="1"/>
    <col min="12546" max="12546" width="17.140625" style="18" customWidth="1"/>
    <col min="12547" max="12547" width="20.5703125" style="18" customWidth="1"/>
    <col min="12548" max="12548" width="6.85546875" style="18"/>
    <col min="12549" max="12549" width="14.42578125" style="18" customWidth="1"/>
    <col min="12550" max="12550" width="0" style="18" hidden="1" customWidth="1"/>
    <col min="12551" max="12551" width="19" style="18" customWidth="1"/>
    <col min="12552" max="12797" width="6.85546875" style="18"/>
    <col min="12798" max="12798" width="25" style="18" customWidth="1"/>
    <col min="12799" max="12799" width="3.28515625" style="18" customWidth="1"/>
    <col min="12800" max="12800" width="15.42578125" style="18" customWidth="1"/>
    <col min="12801" max="12801" width="25.5703125" style="18" customWidth="1"/>
    <col min="12802" max="12802" width="17.140625" style="18" customWidth="1"/>
    <col min="12803" max="12803" width="20.5703125" style="18" customWidth="1"/>
    <col min="12804" max="12804" width="6.85546875" style="18"/>
    <col min="12805" max="12805" width="14.42578125" style="18" customWidth="1"/>
    <col min="12806" max="12806" width="0" style="18" hidden="1" customWidth="1"/>
    <col min="12807" max="12807" width="19" style="18" customWidth="1"/>
    <col min="12808" max="13053" width="6.85546875" style="18"/>
    <col min="13054" max="13054" width="25" style="18" customWidth="1"/>
    <col min="13055" max="13055" width="3.28515625" style="18" customWidth="1"/>
    <col min="13056" max="13056" width="15.42578125" style="18" customWidth="1"/>
    <col min="13057" max="13057" width="25.5703125" style="18" customWidth="1"/>
    <col min="13058" max="13058" width="17.140625" style="18" customWidth="1"/>
    <col min="13059" max="13059" width="20.5703125" style="18" customWidth="1"/>
    <col min="13060" max="13060" width="6.85546875" style="18"/>
    <col min="13061" max="13061" width="14.42578125" style="18" customWidth="1"/>
    <col min="13062" max="13062" width="0" style="18" hidden="1" customWidth="1"/>
    <col min="13063" max="13063" width="19" style="18" customWidth="1"/>
    <col min="13064" max="13309" width="6.85546875" style="18"/>
    <col min="13310" max="13310" width="25" style="18" customWidth="1"/>
    <col min="13311" max="13311" width="3.28515625" style="18" customWidth="1"/>
    <col min="13312" max="13312" width="15.42578125" style="18" customWidth="1"/>
    <col min="13313" max="13313" width="25.5703125" style="18" customWidth="1"/>
    <col min="13314" max="13314" width="17.140625" style="18" customWidth="1"/>
    <col min="13315" max="13315" width="20.5703125" style="18" customWidth="1"/>
    <col min="13316" max="13316" width="6.85546875" style="18"/>
    <col min="13317" max="13317" width="14.42578125" style="18" customWidth="1"/>
    <col min="13318" max="13318" width="0" style="18" hidden="1" customWidth="1"/>
    <col min="13319" max="13319" width="19" style="18" customWidth="1"/>
    <col min="13320" max="13565" width="6.85546875" style="18"/>
    <col min="13566" max="13566" width="25" style="18" customWidth="1"/>
    <col min="13567" max="13567" width="3.28515625" style="18" customWidth="1"/>
    <col min="13568" max="13568" width="15.42578125" style="18" customWidth="1"/>
    <col min="13569" max="13569" width="25.5703125" style="18" customWidth="1"/>
    <col min="13570" max="13570" width="17.140625" style="18" customWidth="1"/>
    <col min="13571" max="13571" width="20.5703125" style="18" customWidth="1"/>
    <col min="13572" max="13572" width="6.85546875" style="18"/>
    <col min="13573" max="13573" width="14.42578125" style="18" customWidth="1"/>
    <col min="13574" max="13574" width="0" style="18" hidden="1" customWidth="1"/>
    <col min="13575" max="13575" width="19" style="18" customWidth="1"/>
    <col min="13576" max="13821" width="6.85546875" style="18"/>
    <col min="13822" max="13822" width="25" style="18" customWidth="1"/>
    <col min="13823" max="13823" width="3.28515625" style="18" customWidth="1"/>
    <col min="13824" max="13824" width="15.42578125" style="18" customWidth="1"/>
    <col min="13825" max="13825" width="25.5703125" style="18" customWidth="1"/>
    <col min="13826" max="13826" width="17.140625" style="18" customWidth="1"/>
    <col min="13827" max="13827" width="20.5703125" style="18" customWidth="1"/>
    <col min="13828" max="13828" width="6.85546875" style="18"/>
    <col min="13829" max="13829" width="14.42578125" style="18" customWidth="1"/>
    <col min="13830" max="13830" width="0" style="18" hidden="1" customWidth="1"/>
    <col min="13831" max="13831" width="19" style="18" customWidth="1"/>
    <col min="13832" max="14077" width="6.85546875" style="18"/>
    <col min="14078" max="14078" width="25" style="18" customWidth="1"/>
    <col min="14079" max="14079" width="3.28515625" style="18" customWidth="1"/>
    <col min="14080" max="14080" width="15.42578125" style="18" customWidth="1"/>
    <col min="14081" max="14081" width="25.5703125" style="18" customWidth="1"/>
    <col min="14082" max="14082" width="17.140625" style="18" customWidth="1"/>
    <col min="14083" max="14083" width="20.5703125" style="18" customWidth="1"/>
    <col min="14084" max="14084" width="6.85546875" style="18"/>
    <col min="14085" max="14085" width="14.42578125" style="18" customWidth="1"/>
    <col min="14086" max="14086" width="0" style="18" hidden="1" customWidth="1"/>
    <col min="14087" max="14087" width="19" style="18" customWidth="1"/>
    <col min="14088" max="14333" width="6.85546875" style="18"/>
    <col min="14334" max="14334" width="25" style="18" customWidth="1"/>
    <col min="14335" max="14335" width="3.28515625" style="18" customWidth="1"/>
    <col min="14336" max="14336" width="15.42578125" style="18" customWidth="1"/>
    <col min="14337" max="14337" width="25.5703125" style="18" customWidth="1"/>
    <col min="14338" max="14338" width="17.140625" style="18" customWidth="1"/>
    <col min="14339" max="14339" width="20.5703125" style="18" customWidth="1"/>
    <col min="14340" max="14340" width="6.85546875" style="18"/>
    <col min="14341" max="14341" width="14.42578125" style="18" customWidth="1"/>
    <col min="14342" max="14342" width="0" style="18" hidden="1" customWidth="1"/>
    <col min="14343" max="14343" width="19" style="18" customWidth="1"/>
    <col min="14344" max="14589" width="6.85546875" style="18"/>
    <col min="14590" max="14590" width="25" style="18" customWidth="1"/>
    <col min="14591" max="14591" width="3.28515625" style="18" customWidth="1"/>
    <col min="14592" max="14592" width="15.42578125" style="18" customWidth="1"/>
    <col min="14593" max="14593" width="25.5703125" style="18" customWidth="1"/>
    <col min="14594" max="14594" width="17.140625" style="18" customWidth="1"/>
    <col min="14595" max="14595" width="20.5703125" style="18" customWidth="1"/>
    <col min="14596" max="14596" width="6.85546875" style="18"/>
    <col min="14597" max="14597" width="14.42578125" style="18" customWidth="1"/>
    <col min="14598" max="14598" width="0" style="18" hidden="1" customWidth="1"/>
    <col min="14599" max="14599" width="19" style="18" customWidth="1"/>
    <col min="14600" max="14845" width="6.85546875" style="18"/>
    <col min="14846" max="14846" width="25" style="18" customWidth="1"/>
    <col min="14847" max="14847" width="3.28515625" style="18" customWidth="1"/>
    <col min="14848" max="14848" width="15.42578125" style="18" customWidth="1"/>
    <col min="14849" max="14849" width="25.5703125" style="18" customWidth="1"/>
    <col min="14850" max="14850" width="17.140625" style="18" customWidth="1"/>
    <col min="14851" max="14851" width="20.5703125" style="18" customWidth="1"/>
    <col min="14852" max="14852" width="6.85546875" style="18"/>
    <col min="14853" max="14853" width="14.42578125" style="18" customWidth="1"/>
    <col min="14854" max="14854" width="0" style="18" hidden="1" customWidth="1"/>
    <col min="14855" max="14855" width="19" style="18" customWidth="1"/>
    <col min="14856" max="15101" width="6.85546875" style="18"/>
    <col min="15102" max="15102" width="25" style="18" customWidth="1"/>
    <col min="15103" max="15103" width="3.28515625" style="18" customWidth="1"/>
    <col min="15104" max="15104" width="15.42578125" style="18" customWidth="1"/>
    <col min="15105" max="15105" width="25.5703125" style="18" customWidth="1"/>
    <col min="15106" max="15106" width="17.140625" style="18" customWidth="1"/>
    <col min="15107" max="15107" width="20.5703125" style="18" customWidth="1"/>
    <col min="15108" max="15108" width="6.85546875" style="18"/>
    <col min="15109" max="15109" width="14.42578125" style="18" customWidth="1"/>
    <col min="15110" max="15110" width="0" style="18" hidden="1" customWidth="1"/>
    <col min="15111" max="15111" width="19" style="18" customWidth="1"/>
    <col min="15112" max="15357" width="6.85546875" style="18"/>
    <col min="15358" max="15358" width="25" style="18" customWidth="1"/>
    <col min="15359" max="15359" width="3.28515625" style="18" customWidth="1"/>
    <col min="15360" max="15360" width="15.42578125" style="18" customWidth="1"/>
    <col min="15361" max="15361" width="25.5703125" style="18" customWidth="1"/>
    <col min="15362" max="15362" width="17.140625" style="18" customWidth="1"/>
    <col min="15363" max="15363" width="20.5703125" style="18" customWidth="1"/>
    <col min="15364" max="15364" width="6.85546875" style="18"/>
    <col min="15365" max="15365" width="14.42578125" style="18" customWidth="1"/>
    <col min="15366" max="15366" width="0" style="18" hidden="1" customWidth="1"/>
    <col min="15367" max="15367" width="19" style="18" customWidth="1"/>
    <col min="15368" max="15613" width="6.85546875" style="18"/>
    <col min="15614" max="15614" width="25" style="18" customWidth="1"/>
    <col min="15615" max="15615" width="3.28515625" style="18" customWidth="1"/>
    <col min="15616" max="15616" width="15.42578125" style="18" customWidth="1"/>
    <col min="15617" max="15617" width="25.5703125" style="18" customWidth="1"/>
    <col min="15618" max="15618" width="17.140625" style="18" customWidth="1"/>
    <col min="15619" max="15619" width="20.5703125" style="18" customWidth="1"/>
    <col min="15620" max="15620" width="6.85546875" style="18"/>
    <col min="15621" max="15621" width="14.42578125" style="18" customWidth="1"/>
    <col min="15622" max="15622" width="0" style="18" hidden="1" customWidth="1"/>
    <col min="15623" max="15623" width="19" style="18" customWidth="1"/>
    <col min="15624" max="15869" width="6.85546875" style="18"/>
    <col min="15870" max="15870" width="25" style="18" customWidth="1"/>
    <col min="15871" max="15871" width="3.28515625" style="18" customWidth="1"/>
    <col min="15872" max="15872" width="15.42578125" style="18" customWidth="1"/>
    <col min="15873" max="15873" width="25.5703125" style="18" customWidth="1"/>
    <col min="15874" max="15874" width="17.140625" style="18" customWidth="1"/>
    <col min="15875" max="15875" width="20.5703125" style="18" customWidth="1"/>
    <col min="15876" max="15876" width="6.85546875" style="18"/>
    <col min="15877" max="15877" width="14.42578125" style="18" customWidth="1"/>
    <col min="15878" max="15878" width="0" style="18" hidden="1" customWidth="1"/>
    <col min="15879" max="15879" width="19" style="18" customWidth="1"/>
    <col min="15880" max="16125" width="6.85546875" style="18"/>
    <col min="16126" max="16126" width="25" style="18" customWidth="1"/>
    <col min="16127" max="16127" width="3.28515625" style="18" customWidth="1"/>
    <col min="16128" max="16128" width="15.42578125" style="18" customWidth="1"/>
    <col min="16129" max="16129" width="25.5703125" style="18" customWidth="1"/>
    <col min="16130" max="16130" width="17.140625" style="18" customWidth="1"/>
    <col min="16131" max="16131" width="20.5703125" style="18" customWidth="1"/>
    <col min="16132" max="16132" width="6.85546875" style="18"/>
    <col min="16133" max="16133" width="14.42578125" style="18" customWidth="1"/>
    <col min="16134" max="16134" width="0" style="18" hidden="1" customWidth="1"/>
    <col min="16135" max="16135" width="19" style="18" customWidth="1"/>
    <col min="16136" max="16384" width="6.85546875" style="18"/>
  </cols>
  <sheetData>
    <row r="1" spans="1:6" ht="17.25" customHeight="1" x14ac:dyDescent="0.25">
      <c r="A1" s="170" t="s">
        <v>134</v>
      </c>
      <c r="B1" s="170"/>
      <c r="C1" s="170"/>
    </row>
    <row r="2" spans="1:6" x14ac:dyDescent="0.25">
      <c r="A2" s="170" t="s">
        <v>153</v>
      </c>
      <c r="B2" s="170"/>
      <c r="C2" s="170"/>
    </row>
    <row r="3" spans="1:6" ht="30.75" customHeight="1" x14ac:dyDescent="0.25">
      <c r="A3" s="171" t="s">
        <v>245</v>
      </c>
      <c r="B3" s="171"/>
      <c r="C3" s="171"/>
    </row>
    <row r="4" spans="1:6" ht="18.75" customHeight="1" x14ac:dyDescent="0.25"/>
    <row r="5" spans="1:6" ht="17.25" customHeight="1" x14ac:dyDescent="0.25">
      <c r="A5" s="169" t="s">
        <v>234</v>
      </c>
      <c r="B5" s="169"/>
      <c r="C5" s="169"/>
    </row>
    <row r="6" spans="1:6" ht="12" customHeight="1" x14ac:dyDescent="0.25"/>
    <row r="7" spans="1:6" ht="16.5" customHeight="1" x14ac:dyDescent="0.25">
      <c r="A7" s="60" t="s">
        <v>154</v>
      </c>
      <c r="B7" s="60"/>
      <c r="C7" s="60"/>
    </row>
    <row r="8" spans="1:6" ht="12.75" customHeight="1" x14ac:dyDescent="0.25"/>
    <row r="9" spans="1:6" ht="15.75" customHeight="1" x14ac:dyDescent="0.25">
      <c r="A9" s="40" t="s">
        <v>137</v>
      </c>
      <c r="B9" s="33">
        <v>2024</v>
      </c>
      <c r="C9" s="33">
        <v>2023</v>
      </c>
    </row>
    <row r="10" spans="1:6" x14ac:dyDescent="0.25">
      <c r="A10" s="38" t="s">
        <v>155</v>
      </c>
      <c r="B10" s="52">
        <f>652349.5-110000</f>
        <v>542349.5</v>
      </c>
    </row>
    <row r="11" spans="1:6" ht="13.5" customHeight="1" x14ac:dyDescent="0.25">
      <c r="A11" s="38" t="s">
        <v>156</v>
      </c>
      <c r="B11" s="52">
        <v>314184.25</v>
      </c>
      <c r="C11" s="34">
        <v>12000</v>
      </c>
      <c r="F11" s="35"/>
    </row>
    <row r="12" spans="1:6" ht="13.5" customHeight="1" x14ac:dyDescent="0.25">
      <c r="A12" s="38" t="s">
        <v>157</v>
      </c>
      <c r="B12" s="18">
        <v>0</v>
      </c>
      <c r="C12" s="34">
        <v>18000</v>
      </c>
      <c r="F12" s="35"/>
    </row>
    <row r="13" spans="1:6" ht="13.5" customHeight="1" x14ac:dyDescent="0.25">
      <c r="A13" s="38" t="s">
        <v>158</v>
      </c>
      <c r="B13" s="52">
        <v>197600</v>
      </c>
      <c r="C13" s="34">
        <v>966466.17</v>
      </c>
      <c r="E13" s="38" t="s">
        <v>8</v>
      </c>
    </row>
    <row r="14" spans="1:6" ht="13.5" customHeight="1" thickBot="1" x14ac:dyDescent="0.3">
      <c r="A14" s="37" t="s">
        <v>144</v>
      </c>
      <c r="B14" s="77">
        <f>SUM(B10:B13)</f>
        <v>1054133.75</v>
      </c>
      <c r="C14" s="72">
        <f>SUM(C11:C13)</f>
        <v>996466.17</v>
      </c>
    </row>
    <row r="15" spans="1:6" ht="14.25" customHeight="1" thickTop="1" x14ac:dyDescent="0.25"/>
    <row r="16" spans="1:6" ht="18.75" customHeight="1" x14ac:dyDescent="0.25"/>
    <row r="17" spans="1:3" ht="17.25" customHeight="1" x14ac:dyDescent="0.25">
      <c r="A17" s="169" t="s">
        <v>235</v>
      </c>
      <c r="B17" s="169"/>
      <c r="C17" s="169"/>
    </row>
    <row r="18" spans="1:3" ht="16.5" customHeight="1" x14ac:dyDescent="0.25">
      <c r="A18" s="60" t="s">
        <v>159</v>
      </c>
      <c r="B18" s="60"/>
      <c r="C18" s="60"/>
    </row>
    <row r="19" spans="1:3" ht="21" customHeight="1" x14ac:dyDescent="0.25"/>
    <row r="20" spans="1:3" ht="15.75" customHeight="1" x14ac:dyDescent="0.25">
      <c r="A20" s="40" t="s">
        <v>137</v>
      </c>
      <c r="B20" s="40">
        <v>2024</v>
      </c>
      <c r="C20" s="33">
        <v>2023</v>
      </c>
    </row>
    <row r="21" spans="1:3" ht="13.5" customHeight="1" x14ac:dyDescent="0.25">
      <c r="A21" s="38" t="s">
        <v>160</v>
      </c>
      <c r="B21" s="23">
        <v>15000</v>
      </c>
      <c r="C21" s="34">
        <v>47000</v>
      </c>
    </row>
    <row r="22" spans="1:3" ht="13.5" customHeight="1" x14ac:dyDescent="0.25">
      <c r="A22" s="38" t="s">
        <v>161</v>
      </c>
      <c r="B22" s="23">
        <v>267017.11</v>
      </c>
      <c r="C22" s="34">
        <v>313151</v>
      </c>
    </row>
    <row r="23" spans="1:3" ht="13.5" customHeight="1" thickBot="1" x14ac:dyDescent="0.3">
      <c r="A23" s="37" t="s">
        <v>144</v>
      </c>
      <c r="B23" s="72">
        <f>SUM(B21:B22)</f>
        <v>282017.11</v>
      </c>
      <c r="C23" s="72">
        <v>360151</v>
      </c>
    </row>
    <row r="24" spans="1:3" ht="14.25" customHeight="1" thickTop="1" x14ac:dyDescent="0.25"/>
    <row r="25" spans="1:3" ht="18.75" customHeight="1" x14ac:dyDescent="0.25"/>
    <row r="26" spans="1:3" ht="17.25" customHeight="1" x14ac:dyDescent="0.25">
      <c r="A26" s="169" t="s">
        <v>236</v>
      </c>
      <c r="B26" s="169"/>
      <c r="C26" s="169"/>
    </row>
    <row r="27" spans="1:3" ht="15.75" customHeight="1" x14ac:dyDescent="0.25"/>
    <row r="28" spans="1:3" ht="16.5" customHeight="1" x14ac:dyDescent="0.25">
      <c r="A28" s="60" t="s">
        <v>162</v>
      </c>
      <c r="B28" s="60"/>
      <c r="C28" s="60"/>
    </row>
    <row r="29" spans="1:3" ht="9.75" customHeight="1" x14ac:dyDescent="0.25"/>
    <row r="30" spans="1:3" ht="15.75" customHeight="1" x14ac:dyDescent="0.25">
      <c r="A30" s="40" t="s">
        <v>137</v>
      </c>
      <c r="B30" s="33">
        <v>2024</v>
      </c>
      <c r="C30" s="33">
        <v>2023</v>
      </c>
    </row>
    <row r="31" spans="1:3" ht="13.5" customHeight="1" x14ac:dyDescent="0.25">
      <c r="A31" s="38" t="s">
        <v>163</v>
      </c>
      <c r="B31" s="23">
        <v>7952490</v>
      </c>
      <c r="C31" s="34">
        <v>8945994</v>
      </c>
    </row>
    <row r="32" spans="1:3" ht="13.5" customHeight="1" x14ac:dyDescent="0.25">
      <c r="A32" s="38" t="s">
        <v>164</v>
      </c>
      <c r="B32" s="23">
        <v>5569194</v>
      </c>
      <c r="C32" s="34">
        <v>4035090</v>
      </c>
    </row>
    <row r="33" spans="1:3" ht="13.5" customHeight="1" x14ac:dyDescent="0.25">
      <c r="A33" s="61" t="s">
        <v>165</v>
      </c>
      <c r="B33" s="31">
        <v>0</v>
      </c>
      <c r="C33" s="34">
        <v>2428388</v>
      </c>
    </row>
    <row r="34" spans="1:3" ht="12" customHeight="1" x14ac:dyDescent="0.25">
      <c r="A34" s="61"/>
    </row>
    <row r="35" spans="1:3" ht="13.5" customHeight="1" thickBot="1" x14ac:dyDescent="0.3">
      <c r="A35" s="37" t="s">
        <v>144</v>
      </c>
      <c r="B35" s="78">
        <f>SUM(B31:B34)</f>
        <v>13521684</v>
      </c>
      <c r="C35" s="72">
        <v>15409472</v>
      </c>
    </row>
    <row r="36" spans="1:3" ht="14.25" customHeight="1" thickTop="1" x14ac:dyDescent="0.25"/>
    <row r="37" spans="1:3" ht="18.75" customHeight="1" x14ac:dyDescent="0.25"/>
    <row r="38" spans="1:3" ht="17.25" customHeight="1" x14ac:dyDescent="0.25">
      <c r="A38" s="169" t="s">
        <v>237</v>
      </c>
      <c r="B38" s="169"/>
      <c r="C38" s="169"/>
    </row>
    <row r="39" spans="1:3" ht="12" customHeight="1" x14ac:dyDescent="0.25"/>
    <row r="40" spans="1:3" ht="13.5" customHeight="1" x14ac:dyDescent="0.25">
      <c r="A40" s="61" t="s">
        <v>166</v>
      </c>
      <c r="B40" s="61"/>
      <c r="C40" s="61"/>
    </row>
    <row r="41" spans="1:3" ht="15.75" customHeight="1" x14ac:dyDescent="0.25">
      <c r="A41" s="40" t="s">
        <v>137</v>
      </c>
      <c r="B41" s="23"/>
      <c r="C41" s="23">
        <v>2023</v>
      </c>
    </row>
    <row r="42" spans="1:3" ht="13.5" customHeight="1" x14ac:dyDescent="0.25">
      <c r="A42" s="38" t="s">
        <v>167</v>
      </c>
      <c r="B42" s="23">
        <v>4648820.74</v>
      </c>
      <c r="C42" s="23">
        <v>4827857.01</v>
      </c>
    </row>
    <row r="43" spans="1:3" ht="13.5" customHeight="1" x14ac:dyDescent="0.25">
      <c r="A43" s="38" t="s">
        <v>168</v>
      </c>
      <c r="B43" s="23">
        <v>25000</v>
      </c>
      <c r="C43" s="23">
        <v>0</v>
      </c>
    </row>
    <row r="44" spans="1:3" ht="14.25" customHeight="1" x14ac:dyDescent="0.25">
      <c r="A44" s="38" t="s">
        <v>169</v>
      </c>
      <c r="B44" s="23">
        <v>381466.96</v>
      </c>
      <c r="C44" s="23"/>
    </row>
    <row r="45" spans="1:3" ht="13.5" customHeight="1" x14ac:dyDescent="0.25">
      <c r="A45" s="39" t="s">
        <v>170</v>
      </c>
      <c r="B45" s="23">
        <v>0</v>
      </c>
      <c r="C45" s="23">
        <v>647965</v>
      </c>
    </row>
    <row r="46" spans="1:3" ht="13.5" customHeight="1" x14ac:dyDescent="0.25">
      <c r="A46" s="38" t="s">
        <v>171</v>
      </c>
      <c r="B46" s="23">
        <v>90000</v>
      </c>
      <c r="C46" s="23">
        <v>0</v>
      </c>
    </row>
    <row r="47" spans="1:3" ht="13.5" customHeight="1" x14ac:dyDescent="0.25">
      <c r="A47" s="38" t="s">
        <v>172</v>
      </c>
      <c r="B47" s="23">
        <v>106050</v>
      </c>
      <c r="C47" s="23">
        <v>101700</v>
      </c>
    </row>
    <row r="48" spans="1:3" ht="13.5" customHeight="1" x14ac:dyDescent="0.25">
      <c r="A48" s="38" t="s">
        <v>173</v>
      </c>
      <c r="B48" s="23">
        <v>41336.639999999999</v>
      </c>
      <c r="C48" s="23">
        <v>0</v>
      </c>
    </row>
    <row r="49" spans="1:5" ht="13.5" customHeight="1" x14ac:dyDescent="0.25">
      <c r="A49" s="38" t="s">
        <v>174</v>
      </c>
      <c r="B49" s="23">
        <v>0</v>
      </c>
      <c r="C49" s="23">
        <v>132608.41</v>
      </c>
    </row>
    <row r="50" spans="1:5" ht="13.5" customHeight="1" x14ac:dyDescent="0.25">
      <c r="A50" s="38" t="s">
        <v>175</v>
      </c>
      <c r="B50" s="23">
        <v>268911.5</v>
      </c>
      <c r="C50" s="23">
        <v>72682.45</v>
      </c>
    </row>
    <row r="51" spans="1:5" ht="13.5" customHeight="1" x14ac:dyDescent="0.25">
      <c r="A51" s="38" t="s">
        <v>176</v>
      </c>
      <c r="B51" s="23">
        <v>113156.15</v>
      </c>
      <c r="C51" s="23">
        <v>91886.77</v>
      </c>
    </row>
    <row r="52" spans="1:5" ht="14.25" customHeight="1" x14ac:dyDescent="0.25">
      <c r="A52" s="38" t="s">
        <v>177</v>
      </c>
      <c r="B52" s="23">
        <v>17041.3</v>
      </c>
      <c r="C52" s="23">
        <v>10250.450000000001</v>
      </c>
    </row>
    <row r="53" spans="1:5" ht="15.75" customHeight="1" x14ac:dyDescent="0.25">
      <c r="A53" s="38" t="s">
        <v>178</v>
      </c>
      <c r="B53" s="53">
        <v>165000</v>
      </c>
      <c r="C53" s="53"/>
    </row>
    <row r="54" spans="1:5" ht="13.5" customHeight="1" thickBot="1" x14ac:dyDescent="0.3">
      <c r="A54" s="37" t="s">
        <v>144</v>
      </c>
      <c r="B54" s="79">
        <f>SUM(B42:B53)</f>
        <v>5856783.29</v>
      </c>
      <c r="C54" s="80">
        <v>5884950.0899999999</v>
      </c>
    </row>
    <row r="55" spans="1:5" ht="14.25" customHeight="1" thickTop="1" x14ac:dyDescent="0.25"/>
    <row r="56" spans="1:5" ht="17.25" customHeight="1" x14ac:dyDescent="0.25">
      <c r="A56" s="169" t="s">
        <v>239</v>
      </c>
      <c r="B56" s="169"/>
      <c r="C56" s="169"/>
      <c r="E56" s="55"/>
    </row>
    <row r="57" spans="1:5" ht="15.75" customHeight="1" x14ac:dyDescent="0.25">
      <c r="A57" s="38" t="s">
        <v>179</v>
      </c>
    </row>
    <row r="58" spans="1:5" ht="22.5" customHeight="1" x14ac:dyDescent="0.25"/>
    <row r="59" spans="1:5" ht="15.75" customHeight="1" x14ac:dyDescent="0.25">
      <c r="A59" s="40" t="s">
        <v>137</v>
      </c>
      <c r="B59" s="40">
        <v>2024</v>
      </c>
      <c r="C59" s="33">
        <v>2023</v>
      </c>
    </row>
    <row r="60" spans="1:5" ht="13.5" customHeight="1" x14ac:dyDescent="0.25">
      <c r="A60" s="39" t="s">
        <v>180</v>
      </c>
      <c r="B60" s="23">
        <v>511255.25</v>
      </c>
      <c r="C60" s="34">
        <v>413192.10000000003</v>
      </c>
    </row>
    <row r="61" spans="1:5" ht="13.5" customHeight="1" thickBot="1" x14ac:dyDescent="0.3">
      <c r="A61" s="37" t="s">
        <v>144</v>
      </c>
      <c r="B61" s="78">
        <f>+B60</f>
        <v>511255.25</v>
      </c>
      <c r="C61" s="72">
        <v>413192.10000000003</v>
      </c>
    </row>
    <row r="62" spans="1:5" ht="14.25" customHeight="1" thickTop="1" x14ac:dyDescent="0.25"/>
    <row r="63" spans="1:5" ht="18.75" customHeight="1" x14ac:dyDescent="0.25"/>
    <row r="64" spans="1:5" ht="17.25" customHeight="1" x14ac:dyDescent="0.25">
      <c r="A64" s="169" t="s">
        <v>240</v>
      </c>
      <c r="B64" s="169"/>
      <c r="C64" s="169"/>
    </row>
    <row r="65" spans="1:6" ht="17.25" customHeight="1" x14ac:dyDescent="0.25">
      <c r="A65" s="59"/>
      <c r="B65" s="59"/>
      <c r="C65" s="59"/>
    </row>
    <row r="66" spans="1:6" ht="15.75" customHeight="1" x14ac:dyDescent="0.25">
      <c r="A66" s="38" t="s">
        <v>181</v>
      </c>
    </row>
    <row r="67" spans="1:6" ht="9.75" customHeight="1" x14ac:dyDescent="0.25"/>
    <row r="68" spans="1:6" ht="15.75" customHeight="1" x14ac:dyDescent="0.25">
      <c r="A68" s="40" t="s">
        <v>137</v>
      </c>
      <c r="B68" s="40">
        <v>2024</v>
      </c>
      <c r="C68" s="33">
        <v>2023</v>
      </c>
    </row>
    <row r="69" spans="1:6" ht="13.5" customHeight="1" x14ac:dyDescent="0.25">
      <c r="A69" s="39" t="s">
        <v>182</v>
      </c>
      <c r="B69" s="23">
        <v>189363</v>
      </c>
      <c r="C69" s="34">
        <v>62960</v>
      </c>
    </row>
    <row r="70" spans="1:6" ht="13.5" customHeight="1" x14ac:dyDescent="0.25">
      <c r="A70" s="39" t="s">
        <v>183</v>
      </c>
      <c r="B70" s="23">
        <v>173314.46</v>
      </c>
      <c r="C70" s="34">
        <v>11354.53</v>
      </c>
    </row>
    <row r="71" spans="1:6" ht="13.5" customHeight="1" x14ac:dyDescent="0.25">
      <c r="A71" s="39" t="s">
        <v>184</v>
      </c>
      <c r="C71" s="34">
        <v>38541.03</v>
      </c>
    </row>
    <row r="72" spans="1:6" ht="13.5" customHeight="1" x14ac:dyDescent="0.25">
      <c r="A72" s="39" t="s">
        <v>185</v>
      </c>
      <c r="B72" s="23">
        <v>240000</v>
      </c>
      <c r="C72" s="34">
        <v>173200</v>
      </c>
    </row>
    <row r="73" spans="1:6" ht="13.5" customHeight="1" x14ac:dyDescent="0.25">
      <c r="A73" s="39" t="s">
        <v>186</v>
      </c>
      <c r="B73" s="23">
        <v>1200000</v>
      </c>
      <c r="C73" s="34">
        <v>1377460.6</v>
      </c>
    </row>
    <row r="74" spans="1:6" ht="13.5" customHeight="1" x14ac:dyDescent="0.25">
      <c r="A74" s="39" t="s">
        <v>187</v>
      </c>
      <c r="B74" s="23">
        <v>0</v>
      </c>
      <c r="C74" s="34">
        <v>41000</v>
      </c>
    </row>
    <row r="75" spans="1:6" ht="13.5" customHeight="1" x14ac:dyDescent="0.25">
      <c r="A75" s="39" t="s">
        <v>188</v>
      </c>
      <c r="C75" s="34">
        <v>338967.35000000003</v>
      </c>
    </row>
    <row r="76" spans="1:6" ht="13.5" customHeight="1" x14ac:dyDescent="0.25">
      <c r="A76" s="39" t="s">
        <v>189</v>
      </c>
      <c r="B76" s="23">
        <v>10200</v>
      </c>
      <c r="C76" s="34">
        <v>40000</v>
      </c>
    </row>
    <row r="77" spans="1:6" ht="13.5" customHeight="1" x14ac:dyDescent="0.25">
      <c r="A77" s="39" t="s">
        <v>190</v>
      </c>
      <c r="B77" s="23">
        <v>41534</v>
      </c>
      <c r="C77" s="34">
        <v>65009.74</v>
      </c>
      <c r="F77" s="38" t="s">
        <v>8</v>
      </c>
    </row>
    <row r="78" spans="1:6" ht="20.25" customHeight="1" x14ac:dyDescent="0.25">
      <c r="A78" s="39" t="s">
        <v>191</v>
      </c>
      <c r="B78" s="23">
        <v>0</v>
      </c>
      <c r="C78" s="34">
        <v>5400</v>
      </c>
      <c r="F78" s="54" t="s">
        <v>8</v>
      </c>
    </row>
    <row r="79" spans="1:6" ht="13.5" customHeight="1" x14ac:dyDescent="0.25">
      <c r="A79" s="51" t="s">
        <v>192</v>
      </c>
      <c r="C79" s="34">
        <v>391110.04000000004</v>
      </c>
    </row>
    <row r="80" spans="1:6" ht="15" customHeight="1" x14ac:dyDescent="0.25">
      <c r="A80" s="38" t="s">
        <v>193</v>
      </c>
      <c r="B80" s="18">
        <v>551232.37</v>
      </c>
    </row>
    <row r="81" spans="1:7" ht="18" customHeight="1" x14ac:dyDescent="0.25">
      <c r="A81" s="38" t="s">
        <v>194</v>
      </c>
      <c r="B81" s="18">
        <v>108081.46</v>
      </c>
    </row>
    <row r="82" spans="1:7" ht="13.5" customHeight="1" thickBot="1" x14ac:dyDescent="0.3">
      <c r="A82" s="37" t="s">
        <v>144</v>
      </c>
      <c r="B82" s="81">
        <f>SUM(B69:B81)</f>
        <v>2513725.29</v>
      </c>
      <c r="C82" s="72">
        <v>2545003.29</v>
      </c>
    </row>
    <row r="83" spans="1:7" ht="14.25" customHeight="1" thickTop="1" x14ac:dyDescent="0.25"/>
    <row r="84" spans="1:7" ht="18.75" customHeight="1" x14ac:dyDescent="0.25"/>
    <row r="85" spans="1:7" ht="17.25" customHeight="1" x14ac:dyDescent="0.25">
      <c r="A85" s="169" t="s">
        <v>241</v>
      </c>
      <c r="B85" s="169"/>
      <c r="C85" s="169"/>
    </row>
    <row r="86" spans="1:7" ht="6.75" customHeight="1" x14ac:dyDescent="0.25"/>
    <row r="87" spans="1:7" ht="16.5" customHeight="1" x14ac:dyDescent="0.25">
      <c r="A87" s="168" t="s">
        <v>195</v>
      </c>
      <c r="B87" s="168"/>
      <c r="C87" s="168"/>
    </row>
    <row r="88" spans="1:7" ht="23.25" customHeight="1" x14ac:dyDescent="0.25"/>
    <row r="89" spans="1:7" ht="15.75" customHeight="1" x14ac:dyDescent="0.25">
      <c r="A89" s="40" t="s">
        <v>137</v>
      </c>
      <c r="B89" s="40">
        <v>2024</v>
      </c>
      <c r="C89" s="33">
        <v>2023</v>
      </c>
    </row>
    <row r="90" spans="1:7" ht="13.5" customHeight="1" x14ac:dyDescent="0.25">
      <c r="B90" s="40"/>
      <c r="C90" s="33"/>
    </row>
    <row r="91" spans="1:7" ht="13.5" customHeight="1" x14ac:dyDescent="0.25">
      <c r="A91" s="39" t="s">
        <v>196</v>
      </c>
      <c r="B91" s="34">
        <v>652998</v>
      </c>
      <c r="C91" s="34">
        <v>796000.02</v>
      </c>
    </row>
    <row r="92" spans="1:7" ht="13.5" customHeight="1" x14ac:dyDescent="0.25">
      <c r="A92" s="39" t="s">
        <v>197</v>
      </c>
      <c r="B92" s="34"/>
      <c r="C92" s="34">
        <v>11874.36</v>
      </c>
    </row>
    <row r="93" spans="1:7" ht="12.75" customHeight="1" x14ac:dyDescent="0.25">
      <c r="A93" s="39" t="s">
        <v>198</v>
      </c>
      <c r="B93" s="34">
        <v>70817.320000000007</v>
      </c>
      <c r="C93" s="34">
        <v>60294.92</v>
      </c>
      <c r="E93" s="34"/>
    </row>
    <row r="94" spans="1:7" ht="16.5" customHeight="1" x14ac:dyDescent="0.25">
      <c r="A94" s="39" t="s">
        <v>230</v>
      </c>
      <c r="B94" s="34">
        <v>126275.85</v>
      </c>
    </row>
    <row r="95" spans="1:7" ht="13.5" customHeight="1" thickBot="1" x14ac:dyDescent="0.3">
      <c r="A95" s="37" t="s">
        <v>144</v>
      </c>
      <c r="B95" s="72">
        <f>SUM(B91:B94)</f>
        <v>850091.17</v>
      </c>
      <c r="C95" s="72">
        <v>868169.3</v>
      </c>
    </row>
    <row r="96" spans="1:7" ht="14.25" customHeight="1" thickTop="1" x14ac:dyDescent="0.25">
      <c r="G96" s="23"/>
    </row>
    <row r="97" spans="1:6" ht="18.75" customHeight="1" x14ac:dyDescent="0.25"/>
    <row r="98" spans="1:6" ht="17.25" customHeight="1" x14ac:dyDescent="0.25">
      <c r="A98" s="67" t="s">
        <v>242</v>
      </c>
      <c r="B98" s="67"/>
      <c r="C98" s="67"/>
    </row>
    <row r="99" spans="1:6" ht="16.5" customHeight="1" x14ac:dyDescent="0.25">
      <c r="A99" s="69" t="s">
        <v>226</v>
      </c>
    </row>
    <row r="100" spans="1:6" ht="9.75" customHeight="1" x14ac:dyDescent="0.25">
      <c r="B100" s="69"/>
      <c r="C100" s="69"/>
    </row>
    <row r="101" spans="1:6" ht="15.75" customHeight="1" x14ac:dyDescent="0.25">
      <c r="A101" s="68" t="s">
        <v>137</v>
      </c>
      <c r="B101" s="40">
        <v>2024</v>
      </c>
      <c r="C101" s="33">
        <v>2023</v>
      </c>
      <c r="F101" s="23"/>
    </row>
    <row r="102" spans="1:6" ht="13.5" customHeight="1" x14ac:dyDescent="0.25">
      <c r="A102" s="65" t="s">
        <v>171</v>
      </c>
      <c r="B102" s="56"/>
      <c r="C102" s="34">
        <v>90000</v>
      </c>
    </row>
    <row r="103" spans="1:6" ht="13.5" customHeight="1" x14ac:dyDescent="0.25">
      <c r="A103" s="65" t="s">
        <v>199</v>
      </c>
      <c r="B103" s="56">
        <v>8924.91</v>
      </c>
      <c r="C103" s="34">
        <v>7634.9400000000005</v>
      </c>
    </row>
    <row r="104" spans="1:6" ht="13.5" customHeight="1" x14ac:dyDescent="0.25">
      <c r="A104" s="65" t="s">
        <v>200</v>
      </c>
      <c r="B104" s="56">
        <v>14202.47</v>
      </c>
      <c r="C104" s="34">
        <v>37044.33</v>
      </c>
    </row>
    <row r="105" spans="1:6" ht="13.5" customHeight="1" x14ac:dyDescent="0.25">
      <c r="A105" s="65" t="s">
        <v>201</v>
      </c>
      <c r="B105" s="56">
        <v>40000</v>
      </c>
      <c r="C105" s="34">
        <v>40000</v>
      </c>
    </row>
    <row r="106" spans="1:6" ht="13.5" customHeight="1" x14ac:dyDescent="0.25">
      <c r="A106" s="65" t="s">
        <v>202</v>
      </c>
      <c r="B106" s="56">
        <v>116650</v>
      </c>
      <c r="C106" s="34">
        <v>87000</v>
      </c>
    </row>
    <row r="107" spans="1:6" ht="13.5" customHeight="1" x14ac:dyDescent="0.25">
      <c r="A107" s="65" t="s">
        <v>203</v>
      </c>
      <c r="B107" s="56">
        <v>44224.25</v>
      </c>
      <c r="C107" s="34">
        <v>0</v>
      </c>
    </row>
    <row r="108" spans="1:6" ht="13.5" customHeight="1" x14ac:dyDescent="0.25">
      <c r="A108" s="65" t="s">
        <v>204</v>
      </c>
      <c r="B108" s="56">
        <v>76116.2</v>
      </c>
      <c r="C108" s="34">
        <v>159000</v>
      </c>
    </row>
    <row r="109" spans="1:6" ht="13.5" customHeight="1" x14ac:dyDescent="0.25">
      <c r="A109" s="65" t="s">
        <v>205</v>
      </c>
      <c r="B109" s="56">
        <v>198000</v>
      </c>
      <c r="C109" s="34">
        <v>166000</v>
      </c>
    </row>
    <row r="110" spans="1:6" ht="13.5" customHeight="1" x14ac:dyDescent="0.25">
      <c r="A110" s="65" t="s">
        <v>206</v>
      </c>
      <c r="B110" s="56">
        <v>1298060.3999999999</v>
      </c>
      <c r="C110" s="34">
        <v>2122528</v>
      </c>
    </row>
    <row r="111" spans="1:6" ht="13.5" customHeight="1" x14ac:dyDescent="0.25">
      <c r="A111" s="65" t="s">
        <v>207</v>
      </c>
      <c r="B111" s="56">
        <v>25000</v>
      </c>
      <c r="C111" s="34">
        <v>0</v>
      </c>
    </row>
    <row r="112" spans="1:6" ht="13.5" customHeight="1" x14ac:dyDescent="0.25">
      <c r="A112" s="66" t="s">
        <v>208</v>
      </c>
      <c r="B112" s="56">
        <v>450024.16</v>
      </c>
      <c r="C112" s="34">
        <v>306020</v>
      </c>
    </row>
    <row r="113" spans="1:7" ht="13.5" customHeight="1" x14ac:dyDescent="0.25">
      <c r="A113" s="65" t="s">
        <v>209</v>
      </c>
      <c r="B113" s="56">
        <v>21860</v>
      </c>
      <c r="C113" s="34">
        <v>362072.72000000003</v>
      </c>
    </row>
    <row r="114" spans="1:7" ht="13.5" customHeight="1" x14ac:dyDescent="0.25">
      <c r="A114" s="65" t="s">
        <v>210</v>
      </c>
      <c r="B114" s="56">
        <v>543200.92000000004</v>
      </c>
      <c r="C114" s="34">
        <v>145011.32</v>
      </c>
    </row>
    <row r="115" spans="1:7" ht="13.5" customHeight="1" x14ac:dyDescent="0.25">
      <c r="A115" s="65" t="s">
        <v>211</v>
      </c>
      <c r="B115" s="57"/>
      <c r="C115" s="34">
        <v>0</v>
      </c>
    </row>
    <row r="116" spans="1:7" ht="13.5" customHeight="1" x14ac:dyDescent="0.25">
      <c r="A116" s="65" t="s">
        <v>212</v>
      </c>
      <c r="B116" s="56">
        <v>28000</v>
      </c>
      <c r="C116" s="34">
        <v>18878</v>
      </c>
    </row>
    <row r="117" spans="1:7" ht="13.5" customHeight="1" x14ac:dyDescent="0.25">
      <c r="A117" s="65" t="s">
        <v>213</v>
      </c>
      <c r="B117" s="56"/>
      <c r="C117" s="34">
        <v>0</v>
      </c>
    </row>
    <row r="118" spans="1:7" ht="13.5" customHeight="1" x14ac:dyDescent="0.25">
      <c r="A118" s="65" t="s">
        <v>214</v>
      </c>
      <c r="B118" s="57"/>
      <c r="C118" s="34">
        <v>70000</v>
      </c>
    </row>
    <row r="119" spans="1:7" ht="13.5" customHeight="1" x14ac:dyDescent="0.25">
      <c r="A119" s="65" t="s">
        <v>215</v>
      </c>
      <c r="B119" s="56"/>
      <c r="C119" s="34">
        <v>47005</v>
      </c>
    </row>
    <row r="120" spans="1:7" ht="13.5" customHeight="1" x14ac:dyDescent="0.25">
      <c r="A120" s="65" t="s">
        <v>216</v>
      </c>
      <c r="B120" s="56">
        <v>0</v>
      </c>
      <c r="C120" s="34">
        <v>0</v>
      </c>
    </row>
    <row r="121" spans="1:7" ht="12.75" customHeight="1" x14ac:dyDescent="0.25">
      <c r="A121" s="65" t="s">
        <v>217</v>
      </c>
      <c r="B121" s="57"/>
      <c r="C121" s="34">
        <v>52930</v>
      </c>
    </row>
    <row r="122" spans="1:7" ht="18.75" customHeight="1" x14ac:dyDescent="0.25">
      <c r="A122" s="38" t="s">
        <v>218</v>
      </c>
      <c r="B122" s="56">
        <v>270000</v>
      </c>
    </row>
    <row r="123" spans="1:7" ht="16.5" customHeight="1" x14ac:dyDescent="0.25">
      <c r="A123" s="38" t="s">
        <v>219</v>
      </c>
      <c r="B123" s="56">
        <v>60000</v>
      </c>
    </row>
    <row r="124" spans="1:7" ht="24.75" customHeight="1" x14ac:dyDescent="0.25">
      <c r="A124" s="38" t="s">
        <v>220</v>
      </c>
      <c r="B124" s="56">
        <v>100000</v>
      </c>
      <c r="E124" s="31"/>
    </row>
    <row r="125" spans="1:7" ht="15" customHeight="1" x14ac:dyDescent="0.25">
      <c r="A125" s="38" t="s">
        <v>225</v>
      </c>
      <c r="B125" s="56">
        <v>84000</v>
      </c>
    </row>
    <row r="126" spans="1:7" ht="13.5" customHeight="1" x14ac:dyDescent="0.25">
      <c r="A126" s="38" t="s">
        <v>221</v>
      </c>
      <c r="B126" s="56"/>
      <c r="E126" s="38"/>
    </row>
    <row r="127" spans="1:7" ht="13.5" customHeight="1" thickBot="1" x14ac:dyDescent="0.3">
      <c r="A127" s="37" t="s">
        <v>144</v>
      </c>
      <c r="B127" s="82">
        <f>SUM(B102:B126)</f>
        <v>3378263.31</v>
      </c>
      <c r="C127" s="72">
        <v>3711124.31</v>
      </c>
      <c r="G127" s="31"/>
    </row>
    <row r="128" spans="1:7" ht="18.75" customHeight="1" thickTop="1" x14ac:dyDescent="0.25">
      <c r="F128" s="23"/>
      <c r="G128" s="23"/>
    </row>
    <row r="129" spans="1:4" ht="17.25" customHeight="1" x14ac:dyDescent="0.25">
      <c r="A129" s="67" t="s">
        <v>243</v>
      </c>
      <c r="B129" s="67"/>
      <c r="C129" s="67"/>
    </row>
    <row r="130" spans="1:4" ht="6.75" customHeight="1" x14ac:dyDescent="0.25"/>
    <row r="131" spans="1:4" ht="16.5" customHeight="1" x14ac:dyDescent="0.25">
      <c r="A131" s="69" t="s">
        <v>222</v>
      </c>
    </row>
    <row r="132" spans="1:4" ht="15.75" customHeight="1" x14ac:dyDescent="0.25">
      <c r="A132" s="68" t="s">
        <v>137</v>
      </c>
      <c r="B132" s="33">
        <v>2024</v>
      </c>
      <c r="C132" s="33">
        <v>2023</v>
      </c>
    </row>
    <row r="133" spans="1:4" ht="13.5" customHeight="1" x14ac:dyDescent="0.25">
      <c r="A133" s="65" t="s">
        <v>223</v>
      </c>
      <c r="C133" s="34">
        <v>126543.46</v>
      </c>
    </row>
    <row r="134" spans="1:4" ht="13.5" customHeight="1" x14ac:dyDescent="0.25">
      <c r="A134" s="65" t="s">
        <v>224</v>
      </c>
      <c r="B134" s="34">
        <v>65236.37</v>
      </c>
      <c r="C134" s="58">
        <v>0</v>
      </c>
    </row>
    <row r="135" spans="1:4" ht="13.5" customHeight="1" thickBot="1" x14ac:dyDescent="0.3">
      <c r="A135" s="37" t="s">
        <v>144</v>
      </c>
      <c r="B135" s="78">
        <f>SUM(B134:B134)</f>
        <v>65236.37</v>
      </c>
      <c r="C135" s="72">
        <v>126543.46</v>
      </c>
    </row>
    <row r="136" spans="1:4" ht="14.25" customHeight="1" thickTop="1" x14ac:dyDescent="0.25"/>
    <row r="137" spans="1:4" ht="14.25" customHeight="1" x14ac:dyDescent="0.25">
      <c r="A137" s="129"/>
      <c r="B137" s="129"/>
      <c r="C137" s="129"/>
      <c r="D137" s="130"/>
    </row>
    <row r="138" spans="1:4" ht="14.25" customHeight="1" x14ac:dyDescent="0.25">
      <c r="A138" s="131"/>
      <c r="B138" s="132"/>
      <c r="C138" s="130"/>
      <c r="D138" s="130"/>
    </row>
    <row r="139" spans="1:4" x14ac:dyDescent="0.2">
      <c r="A139" s="130"/>
      <c r="B139" s="133"/>
      <c r="C139" s="130"/>
      <c r="D139" s="130"/>
    </row>
    <row r="140" spans="1:4" x14ac:dyDescent="0.25">
      <c r="A140" s="130"/>
      <c r="B140" s="130"/>
      <c r="C140" s="130"/>
      <c r="D140" s="130"/>
    </row>
  </sheetData>
  <mergeCells count="11">
    <mergeCell ref="A17:C17"/>
    <mergeCell ref="A5:C5"/>
    <mergeCell ref="A1:C1"/>
    <mergeCell ref="A2:C2"/>
    <mergeCell ref="A3:C3"/>
    <mergeCell ref="A87:C87"/>
    <mergeCell ref="A38:C38"/>
    <mergeCell ref="A26:C26"/>
    <mergeCell ref="A56:C56"/>
    <mergeCell ref="A64:C64"/>
    <mergeCell ref="A85:C85"/>
  </mergeCells>
  <pageMargins left="0.7" right="0.7" top="0.75" bottom="0.75" header="0.3" footer="0.3"/>
  <pageSetup paperSize="9"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workbookViewId="0">
      <selection activeCell="B5" sqref="B5"/>
    </sheetView>
  </sheetViews>
  <sheetFormatPr baseColWidth="10" defaultRowHeight="15" x14ac:dyDescent="0.25"/>
  <cols>
    <col min="1" max="1" width="18" customWidth="1"/>
    <col min="2" max="2" width="35.85546875" customWidth="1"/>
    <col min="3" max="4" width="12.85546875" customWidth="1"/>
  </cols>
  <sheetData>
    <row r="3" spans="1:3" x14ac:dyDescent="0.25">
      <c r="A3" t="s">
        <v>107</v>
      </c>
      <c r="B3" s="15" t="s">
        <v>108</v>
      </c>
      <c r="C3" s="14">
        <v>840359.08</v>
      </c>
    </row>
    <row r="4" spans="1:3" x14ac:dyDescent="0.25">
      <c r="B4" s="15" t="s">
        <v>108</v>
      </c>
      <c r="C4" s="14">
        <v>1392009.05</v>
      </c>
    </row>
    <row r="5" spans="1:3" x14ac:dyDescent="0.25">
      <c r="B5" s="15" t="s">
        <v>108</v>
      </c>
      <c r="C5" s="14">
        <v>1370721.33</v>
      </c>
    </row>
    <row r="6" spans="1:3" x14ac:dyDescent="0.25">
      <c r="A6" t="s">
        <v>109</v>
      </c>
      <c r="B6" s="15" t="s">
        <v>108</v>
      </c>
      <c r="C6" s="14">
        <v>90000</v>
      </c>
    </row>
    <row r="7" spans="1:3" x14ac:dyDescent="0.25">
      <c r="B7" s="15" t="s">
        <v>108</v>
      </c>
      <c r="C7" s="14">
        <v>220466.96</v>
      </c>
    </row>
    <row r="8" spans="1:3" x14ac:dyDescent="0.25">
      <c r="B8" s="15" t="s">
        <v>108</v>
      </c>
      <c r="C8" s="14">
        <v>280776.5</v>
      </c>
    </row>
    <row r="9" spans="1:3" x14ac:dyDescent="0.25">
      <c r="B9" s="15" t="s">
        <v>108</v>
      </c>
      <c r="C9" s="14">
        <v>278800</v>
      </c>
    </row>
    <row r="10" spans="1:3" x14ac:dyDescent="0.25">
      <c r="B10" s="15" t="s">
        <v>108</v>
      </c>
      <c r="C10" s="14">
        <v>942954.37</v>
      </c>
    </row>
    <row r="11" spans="1:3" x14ac:dyDescent="0.25">
      <c r="B11" s="15" t="s">
        <v>108</v>
      </c>
      <c r="C11" s="14">
        <v>217196</v>
      </c>
    </row>
    <row r="12" spans="1:3" x14ac:dyDescent="0.25">
      <c r="B12" s="15" t="str">
        <f>+B11</f>
        <v>REMUNERACIONES Y CONTRIBUCIONES</v>
      </c>
      <c r="C12" s="14">
        <v>81900</v>
      </c>
    </row>
    <row r="13" spans="1:3" x14ac:dyDescent="0.25">
      <c r="A13" t="s">
        <v>110</v>
      </c>
      <c r="B13" s="15" t="str">
        <f>+B12</f>
        <v>REMUNERACIONES Y CONTRIBUCIONES</v>
      </c>
      <c r="C13" s="14">
        <v>51000</v>
      </c>
    </row>
    <row r="14" spans="1:3" x14ac:dyDescent="0.25">
      <c r="B14" s="15" t="str">
        <f>+B13</f>
        <v>REMUNERACIONES Y CONTRIBUCIONES</v>
      </c>
      <c r="C14" s="14">
        <v>44000</v>
      </c>
    </row>
    <row r="15" spans="1:3" x14ac:dyDescent="0.25">
      <c r="B15" s="15" t="str">
        <f>+B14</f>
        <v>REMUNERACIONES Y CONTRIBUCIONES</v>
      </c>
      <c r="C15" s="14">
        <v>46600</v>
      </c>
    </row>
    <row r="16" spans="1:3" x14ac:dyDescent="0.25">
      <c r="B16" s="15" t="s">
        <v>111</v>
      </c>
      <c r="C16" s="14">
        <f>SUM(C3:C15)</f>
        <v>5856783.29</v>
      </c>
    </row>
  </sheetData>
  <pageMargins left="0.7" right="0.7" top="0.75" bottom="0.75" header="0.3" footer="0.3"/>
  <pageSetup paperSize="9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ESF - Situación Financiera</vt:lpstr>
      <vt:lpstr> ERF-Rendimiento Financiero</vt:lpstr>
      <vt:lpstr>Estado Comparativo</vt:lpstr>
      <vt:lpstr>EFE-Flujo de Efectivo</vt:lpstr>
      <vt:lpstr>ECANP-Cambio Patrimonio</vt:lpstr>
      <vt:lpstr>nota 8 </vt:lpstr>
      <vt:lpstr>nota 7-11</vt:lpstr>
      <vt:lpstr>nota 12-20</vt:lpstr>
      <vt:lpstr>Hoja1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2018-08-29T15:44:35Z</cp:lastPrinted>
  <dcterms:created xsi:type="dcterms:W3CDTF">2018-05-02T13:48:18Z</dcterms:created>
  <dcterms:modified xsi:type="dcterms:W3CDTF">2024-07-25T18:20:45Z</dcterms:modified>
</cp:coreProperties>
</file>